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9886C0F-F77E-45D4-A8E7-179C3D4A2C7E}" xr6:coauthVersionLast="37" xr6:coauthVersionMax="37" xr10:uidLastSave="{00000000-0000-0000-0000-000000000000}"/>
  <bookViews>
    <workbookView xWindow="0" yWindow="0" windowWidth="20400" windowHeight="6945" activeTab="2" xr2:uid="{00000000-000D-0000-FFFF-FFFF00000000}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Estudiantes'!$A$14:$O$33</definedName>
    <definedName name="Planillanotas">'Planilla Notas'!$A$14:$Y$33</definedName>
  </definedNames>
  <calcPr calcId="162913"/>
</workbook>
</file>

<file path=xl/calcChain.xml><?xml version="1.0" encoding="utf-8"?>
<calcChain xmlns="http://schemas.openxmlformats.org/spreadsheetml/2006/main">
  <c r="D165" i="5" l="1"/>
  <c r="D164" i="5"/>
  <c r="D163" i="5"/>
  <c r="D162" i="5"/>
  <c r="D161" i="5"/>
  <c r="D160" i="5"/>
  <c r="D159" i="5"/>
  <c r="J150" i="5"/>
  <c r="J149" i="5"/>
  <c r="J148" i="5"/>
  <c r="J147" i="5"/>
  <c r="J146" i="5"/>
  <c r="J145" i="5"/>
  <c r="J144" i="5"/>
  <c r="D150" i="5"/>
  <c r="D149" i="5"/>
  <c r="D148" i="5"/>
  <c r="D147" i="5"/>
  <c r="D146" i="5"/>
  <c r="D145" i="5"/>
  <c r="D144" i="5"/>
  <c r="J135" i="5"/>
  <c r="J134" i="5"/>
  <c r="J133" i="5"/>
  <c r="J132" i="5"/>
  <c r="J131" i="5"/>
  <c r="J130" i="5"/>
  <c r="J129" i="5"/>
  <c r="D135" i="5"/>
  <c r="D134" i="5"/>
  <c r="D133" i="5"/>
  <c r="D132" i="5"/>
  <c r="D131" i="5"/>
  <c r="D130" i="5"/>
  <c r="D129" i="5"/>
  <c r="J120" i="5"/>
  <c r="J119" i="5"/>
  <c r="J118" i="5"/>
  <c r="J117" i="5"/>
  <c r="J116" i="5"/>
  <c r="J115" i="5"/>
  <c r="J114" i="5"/>
  <c r="D120" i="5"/>
  <c r="D119" i="5"/>
  <c r="D118" i="5"/>
  <c r="D117" i="5"/>
  <c r="D116" i="5"/>
  <c r="D115" i="5"/>
  <c r="D114" i="5"/>
  <c r="J105" i="5"/>
  <c r="J104" i="5"/>
  <c r="J103" i="5"/>
  <c r="J102" i="5"/>
  <c r="J101" i="5"/>
  <c r="J100" i="5"/>
  <c r="J99" i="5"/>
  <c r="D105" i="5"/>
  <c r="D104" i="5"/>
  <c r="D103" i="5"/>
  <c r="D102" i="5"/>
  <c r="D101" i="5"/>
  <c r="D100" i="5"/>
  <c r="D99" i="5"/>
  <c r="J90" i="5"/>
  <c r="J89" i="5"/>
  <c r="J88" i="5"/>
  <c r="J87" i="5"/>
  <c r="J86" i="5"/>
  <c r="J85" i="5"/>
  <c r="J84" i="5"/>
  <c r="D90" i="5"/>
  <c r="D89" i="5"/>
  <c r="D88" i="5"/>
  <c r="D87" i="5"/>
  <c r="D86" i="5"/>
  <c r="D85" i="5"/>
  <c r="D84" i="5"/>
  <c r="J75" i="5"/>
  <c r="J74" i="5"/>
  <c r="J73" i="5"/>
  <c r="J72" i="5"/>
  <c r="J71" i="5"/>
  <c r="J70" i="5"/>
  <c r="J69" i="5"/>
  <c r="J60" i="5"/>
  <c r="J59" i="5"/>
  <c r="J58" i="5"/>
  <c r="J57" i="5"/>
  <c r="J56" i="5"/>
  <c r="J55" i="5"/>
  <c r="J54" i="5"/>
  <c r="J45" i="5"/>
  <c r="J44" i="5"/>
  <c r="J43" i="5"/>
  <c r="J42" i="5"/>
  <c r="J41" i="5"/>
  <c r="J40" i="5"/>
  <c r="J39" i="5"/>
  <c r="D45" i="5"/>
  <c r="D44" i="5"/>
  <c r="D43" i="5"/>
  <c r="D42" i="5"/>
  <c r="D41" i="5"/>
  <c r="D40" i="5"/>
  <c r="D39" i="5"/>
  <c r="J29" i="5"/>
  <c r="J28" i="5"/>
  <c r="J27" i="5"/>
  <c r="J26" i="5"/>
  <c r="J25" i="5"/>
  <c r="J24" i="5"/>
  <c r="J23" i="5"/>
  <c r="D29" i="5"/>
  <c r="D28" i="5"/>
  <c r="D27" i="5"/>
  <c r="D26" i="5"/>
  <c r="D25" i="5"/>
  <c r="D24" i="5"/>
  <c r="D23" i="5"/>
  <c r="D7" i="5"/>
  <c r="D13" i="5" l="1"/>
  <c r="D12" i="5"/>
  <c r="D11" i="5"/>
  <c r="D10" i="5"/>
  <c r="D9" i="5"/>
  <c r="D8" i="5"/>
  <c r="Y15" i="3"/>
  <c r="Y16" i="3"/>
  <c r="Y17" i="3"/>
  <c r="Y18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14" i="3"/>
  <c r="X15" i="3"/>
  <c r="X16" i="3"/>
  <c r="X17" i="3"/>
  <c r="X18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14" i="3"/>
  <c r="U15" i="3"/>
  <c r="U16" i="3"/>
  <c r="U17" i="3"/>
  <c r="U18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14" i="3"/>
  <c r="W16" i="3"/>
  <c r="W20" i="3"/>
  <c r="W24" i="3"/>
  <c r="W28" i="3"/>
  <c r="W32" i="3"/>
  <c r="V16" i="3"/>
  <c r="V17" i="3"/>
  <c r="W17" i="3" s="1"/>
  <c r="V18" i="3"/>
  <c r="W18" i="3" s="1"/>
  <c r="V19" i="3"/>
  <c r="D59" i="5" s="1"/>
  <c r="V20" i="3"/>
  <c r="V21" i="3"/>
  <c r="W21" i="3" s="1"/>
  <c r="V22" i="3"/>
  <c r="W22" i="3" s="1"/>
  <c r="V23" i="3"/>
  <c r="W23" i="3" s="1"/>
  <c r="V24" i="3"/>
  <c r="V25" i="3"/>
  <c r="W25" i="3" s="1"/>
  <c r="V26" i="3"/>
  <c r="W26" i="3" s="1"/>
  <c r="V27" i="3"/>
  <c r="W27" i="3" s="1"/>
  <c r="V28" i="3"/>
  <c r="V29" i="3"/>
  <c r="W29" i="3" s="1"/>
  <c r="V30" i="3"/>
  <c r="W30" i="3" s="1"/>
  <c r="V31" i="3"/>
  <c r="W31" i="3" s="1"/>
  <c r="V32" i="3"/>
  <c r="V33" i="3"/>
  <c r="W33" i="3" s="1"/>
  <c r="V15" i="3"/>
  <c r="W15" i="3" s="1"/>
  <c r="V14" i="3"/>
  <c r="W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14" i="3"/>
  <c r="T14" i="3" s="1"/>
  <c r="R24" i="3"/>
  <c r="R28" i="3"/>
  <c r="R32" i="3"/>
  <c r="Q22" i="3"/>
  <c r="R22" i="3" s="1"/>
  <c r="Q23" i="3"/>
  <c r="R23" i="3" s="1"/>
  <c r="Q24" i="3"/>
  <c r="Q25" i="3"/>
  <c r="R25" i="3" s="1"/>
  <c r="Q26" i="3"/>
  <c r="R26" i="3" s="1"/>
  <c r="Q27" i="3"/>
  <c r="R27" i="3" s="1"/>
  <c r="Q28" i="3"/>
  <c r="Q29" i="3"/>
  <c r="R29" i="3" s="1"/>
  <c r="Q30" i="3"/>
  <c r="R30" i="3" s="1"/>
  <c r="Q31" i="3"/>
  <c r="R31" i="3" s="1"/>
  <c r="Q32" i="3"/>
  <c r="Q33" i="3"/>
  <c r="R33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14" i="3"/>
  <c r="R14" i="3" s="1"/>
  <c r="O14" i="3"/>
  <c r="P14" i="3" s="1"/>
  <c r="P15" i="3"/>
  <c r="P23" i="3"/>
  <c r="P27" i="3"/>
  <c r="P31" i="3"/>
  <c r="M21" i="3"/>
  <c r="N21" i="3" s="1"/>
  <c r="M22" i="3"/>
  <c r="M23" i="3"/>
  <c r="M24" i="3"/>
  <c r="N24" i="3" s="1"/>
  <c r="M25" i="3"/>
  <c r="N25" i="3" s="1"/>
  <c r="M26" i="3"/>
  <c r="N26" i="3" s="1"/>
  <c r="M27" i="3"/>
  <c r="N27" i="3" s="1"/>
  <c r="M28" i="3"/>
  <c r="N28" i="3" s="1"/>
  <c r="M29" i="3"/>
  <c r="M30" i="3"/>
  <c r="M31" i="3"/>
  <c r="M32" i="3"/>
  <c r="N32" i="3" s="1"/>
  <c r="M33" i="3"/>
  <c r="N33" i="3" s="1"/>
  <c r="M15" i="3"/>
  <c r="M16" i="3"/>
  <c r="M17" i="3"/>
  <c r="M18" i="3"/>
  <c r="N18" i="3" s="1"/>
  <c r="M19" i="3"/>
  <c r="N19" i="3" s="1"/>
  <c r="M20" i="3"/>
  <c r="N22" i="3"/>
  <c r="N30" i="3"/>
  <c r="O33" i="3"/>
  <c r="P33" i="3" s="1"/>
  <c r="O32" i="3"/>
  <c r="P32" i="3" s="1"/>
  <c r="O31" i="3"/>
  <c r="O30" i="3"/>
  <c r="P30" i="3" s="1"/>
  <c r="O29" i="3"/>
  <c r="P29" i="3" s="1"/>
  <c r="O28" i="3"/>
  <c r="P28" i="3" s="1"/>
  <c r="O27" i="3"/>
  <c r="O26" i="3"/>
  <c r="P26" i="3" s="1"/>
  <c r="O25" i="3"/>
  <c r="P25" i="3" s="1"/>
  <c r="O24" i="3"/>
  <c r="P24" i="3" s="1"/>
  <c r="O15" i="3"/>
  <c r="O16" i="3"/>
  <c r="P16" i="3" s="1"/>
  <c r="O17" i="3"/>
  <c r="P17" i="3" s="1"/>
  <c r="O18" i="3"/>
  <c r="P18" i="3" s="1"/>
  <c r="O19" i="3"/>
  <c r="O20" i="3"/>
  <c r="P20" i="3" s="1"/>
  <c r="O21" i="3"/>
  <c r="P21" i="3" s="1"/>
  <c r="O22" i="3"/>
  <c r="P22" i="3" s="1"/>
  <c r="O23" i="3"/>
  <c r="N16" i="3"/>
  <c r="N20" i="3"/>
  <c r="N15" i="3"/>
  <c r="N17" i="3"/>
  <c r="N23" i="3"/>
  <c r="N29" i="3"/>
  <c r="N31" i="3"/>
  <c r="L15" i="3"/>
  <c r="L16" i="3"/>
  <c r="L17" i="3"/>
  <c r="L18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14" i="3"/>
  <c r="M14" i="3"/>
  <c r="N14" i="3" s="1"/>
  <c r="D72" i="5" l="1"/>
  <c r="D57" i="5"/>
  <c r="P19" i="3"/>
  <c r="D71" i="5"/>
  <c r="D56" i="5"/>
  <c r="W19" i="3"/>
  <c r="D74" i="5"/>
  <c r="U19" i="3"/>
  <c r="K15" i="3"/>
  <c r="K16" i="3"/>
  <c r="K17" i="3"/>
  <c r="K18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5" i="3"/>
  <c r="C16" i="3"/>
  <c r="C17" i="3"/>
  <c r="C18" i="3"/>
  <c r="C19" i="3"/>
  <c r="K19" i="3" s="1"/>
  <c r="D55" i="5" s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D73" i="5" l="1"/>
  <c r="D58" i="5"/>
  <c r="D69" i="5"/>
  <c r="D54" i="5"/>
  <c r="D70" i="5"/>
  <c r="L19" i="3"/>
  <c r="X19" i="3" s="1"/>
  <c r="D60" i="5" s="1"/>
  <c r="D75" i="5" l="1"/>
  <c r="Y19" i="3"/>
  <c r="Y37" i="3"/>
  <c r="Y36" i="3"/>
  <c r="Y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Profesores Ciencias Basicias e Ingenieria 02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Copiar y pegar los codigos de la hoja Datos Estudiantes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EBC450FE-983D-4A3B-99C2-A63DE8CCECF1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6DD85FD6-7B4A-4ABD-87EF-B416E944FA0F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5A01A7E4-7FC0-4E36-936C-E199ABF5E1A6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 xr:uid="{19936257-AE3D-4C0A-A610-A294C7539BE2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 xr:uid="{1DAE7812-46CF-4807-82AA-908FEA889134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 xr:uid="{A8FA83E7-AF07-4E8F-9749-4522E060E79A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 xr:uid="{0137361C-701B-434B-A6CE-6D18E9415B32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 shapeId="0" xr:uid="{2910EDAD-D71B-4F1F-8E19-8DF1C4BEB5B6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Es igual al Promedio de las notas de seguimiento</t>
        </r>
      </text>
    </comment>
    <comment ref="L14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El igual a la def seg * 30%</t>
        </r>
      </text>
    </comment>
    <comment ref="M14" authorId="0" shapeId="0" xr:uid="{B2AADA57-5065-4E7A-8620-5F820523281F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Es igual al Parcial1 * 20%</t>
        </r>
      </text>
    </comment>
    <comment ref="O14" authorId="0" shapeId="0" xr:uid="{402182C0-701F-4066-B2B5-68F228590022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4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Es igual al Parcial2 * 20%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" authorId="0" shapeId="0" xr:uid="{D3C5FDF2-8606-424D-90B8-70889A6AA1F2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4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Es igual al Final1 *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4" authorId="0" shapeId="0" xr:uid="{12390D69-724D-4ADF-8BAB-7E5DD4C317CE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4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Es igual al Final2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4" authorId="0" shapeId="0" xr:uid="{DF510667-DBA8-4F9D-8B04-C669AB1D9554}">
      <text>
        <r>
          <rPr>
            <b/>
            <sz val="9"/>
            <color indexed="81"/>
            <rFont val="Tahoma"/>
            <family val="2"/>
          </rPr>
          <t>Traer los datos de la hoja datos del estudiante con buscarv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4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Es igual a la Coevaluación * 10%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4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Es igual a la suma de: 30%+20%+20%+10%+10%+10%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4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Si la definitava &gt;=3 Aprobó de lo contrario Reprobó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Profesores Ciencias Basicias e Ingenieria 02</author>
  </authors>
  <commentList>
    <comment ref="D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22" authorId="0" shapeId="0" xr:uid="{48C487B1-944C-4FE1-A982-FF68FD45BE3F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22" authorId="0" shapeId="0" xr:uid="{E68524BA-BEC2-4E3C-892B-8A27476F912F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38" authorId="0" shapeId="0" xr:uid="{1ADBC5AF-67F8-423E-BC05-AF0DB2B5FA5B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38" authorId="0" shapeId="0" xr:uid="{C5587AB2-124A-41DC-A0A0-BC568F3E17E6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53" authorId="0" shapeId="0" xr:uid="{8F7AFD94-A835-44FD-8299-7CC039F06037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53" authorId="0" shapeId="0" xr:uid="{FC006635-8093-4A8E-85BA-91E81137A2DB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68" authorId="0" shapeId="0" xr:uid="{2071DA9D-8DB8-4A6F-A1F2-7E81075F8563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68" authorId="0" shapeId="0" xr:uid="{E5CBE213-69E6-4D64-84E5-4B56FD2416E4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83" authorId="0" shapeId="0" xr:uid="{C09650BF-28D1-4521-B104-9EAF3B8EFCA4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83" authorId="0" shapeId="0" xr:uid="{28393EC1-B331-4FC9-A5B3-1D63B8D4A9D0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98" authorId="0" shapeId="0" xr:uid="{59472E70-884F-4715-B4BC-BB22826DAD49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98" authorId="0" shapeId="0" xr:uid="{142A4F45-6FBB-4307-B242-FDC05346C111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113" authorId="0" shapeId="0" xr:uid="{017869C7-0BA8-472B-A20C-5E2181E0DA79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113" authorId="0" shapeId="0" xr:uid="{70A676CA-06E8-4E32-8E75-021DB77F992B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128" authorId="0" shapeId="0" xr:uid="{FB88C107-F76E-4208-9EF1-B1488DAE53FF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128" authorId="0" shapeId="0" xr:uid="{3031B5D3-6C0F-437F-9DD1-7D779EABC253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143" authorId="0" shapeId="0" xr:uid="{E82BE0E1-3A15-4753-B355-1CFA665CEA76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J143" authorId="0" shapeId="0" xr:uid="{003BBF7E-3E9E-4DB5-B1E3-681AF4FD3DA8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  <comment ref="D158" authorId="0" shapeId="0" xr:uid="{72242124-9DA0-4CEB-B0D7-3797D031CBCD}">
      <text>
        <r>
          <rPr>
            <b/>
            <sz val="9"/>
            <color indexed="81"/>
            <rFont val="Tahoma"/>
            <family val="2"/>
          </rPr>
          <t>Digitar uno de los Códigos de la planilla de notas.</t>
        </r>
      </text>
    </comment>
  </commentList>
</comments>
</file>

<file path=xl/sharedStrings.xml><?xml version="1.0" encoding="utf-8"?>
<sst xmlns="http://schemas.openxmlformats.org/spreadsheetml/2006/main" count="260" uniqueCount="57">
  <si>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</si>
  <si>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</si>
  <si>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</si>
  <si>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</si>
  <si>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</si>
  <si>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</si>
  <si>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</si>
  <si>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</si>
  <si>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</si>
  <si>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</si>
  <si>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</si>
  <si>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</si>
  <si>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</si>
  <si>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</si>
  <si>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</si>
  <si>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</si>
  <si>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</si>
  <si>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</si>
  <si>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</si>
  <si>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</si>
  <si>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</si>
  <si>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</si>
  <si>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</si>
  <si>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</si>
  <si>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</si>
  <si>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</si>
  <si>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</si>
  <si>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</si>
  <si>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</si>
  <si>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</si>
  <si>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</si>
  <si>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</si>
  <si>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</si>
  <si>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</si>
  <si>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</si>
  <si>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</si>
  <si>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</si>
  <si>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</si>
  <si>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</si>
  <si>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</si>
  <si>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</si>
  <si>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</si>
  <si>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</si>
  <si>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</si>
  <si>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Validar los siguientes datos:</t>
  </si>
  <si>
    <t>Codigo</t>
  </si>
  <si>
    <t>Con la función buscarv traer de la planilla de notas los datos  que pide el informe de notas y validarlo con eserror y esblanco()</t>
  </si>
  <si>
    <t>El codigo solo debe aceptar texto de 1 a 11 Caracteres</t>
  </si>
  <si>
    <t>El nombre de los estudiantes solo debe aceptar texto de 1 a 40 Caracteres</t>
  </si>
  <si>
    <t>Las notas de los estudiantes debe tener formato de decimal entre 0 y 5</t>
  </si>
  <si>
    <t>Universidad de la vida</t>
  </si>
  <si>
    <t xml:space="preserve">PERIODO 2-2018 </t>
  </si>
  <si>
    <t>PERIODO 2-2018</t>
  </si>
  <si>
    <t>II parcial</t>
  </si>
  <si>
    <t>PROMEDIO</t>
  </si>
  <si>
    <t>FINAL</t>
  </si>
  <si>
    <t>INFORME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</si>
</sst>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9" fontId="4" fillId="0" borderId="0" xfId="0" applyNumberFormat="1" applyFont="1"/>
    <xf numFmtId="9" fontId="0" fillId="0" borderId="1" xfId="0" applyNumberFormat="1" applyBorder="1" applyAlignment="1">
      <alignment horizontal="center" vertical="center"/>
    </xf>
    <xf numFmtId="0" fontId="0" fillId="3" borderId="0" xfId="0" applyFill="1"/>
    <xf numFmtId="0" fontId="4" fillId="4" borderId="8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4" fillId="5" borderId="0" xfId="0" applyFont="1" applyFill="1"/>
    <xf numFmtId="0" fontId="10" fillId="0" borderId="0" xfId="0" applyFont="1"/>
    <xf numFmtId="2" fontId="0" fillId="0" borderId="0" xfId="0" applyNumberFormat="1"/>
    <xf numFmtId="0" fontId="0" fillId="6" borderId="0" xfId="0" applyFill="1"/>
    <xf numFmtId="0" fontId="4" fillId="0" borderId="8" xfId="0" applyFont="1" applyFill="1" applyBorder="1"/>
    <xf numFmtId="9" fontId="0" fillId="0" borderId="0" xfId="0" applyNumberFormat="1" applyFill="1" applyBorder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0" xfId="0" applyNumberFormat="1" applyFont="1" applyFill="1" applyBorder="1" applyAlignment="1">
      <alignment horizontal="center" vertical="center"/>
    </xf>
    <xf numFmtId="9" fontId="3" fillId="0" borderId="1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9" fontId="0" fillId="0" borderId="10" xfId="0" applyNumberFormat="1" applyFill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 vertical="center"/>
    </xf>
    <xf numFmtId="0" fontId="0" fillId="0" borderId="11" xfId="0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372485</xdr:colOff>
      <xdr:row>0</xdr:row>
      <xdr:rowOff>136023</xdr:rowOff>
    </xdr:from>
    <xdr:ext cx="6627392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485" y="136023"/>
          <a:ext cx="66273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Universidad de la Vida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1</xdr:row>
      <xdr:rowOff>76200</xdr:rowOff>
    </xdr:from>
    <xdr:ext cx="6627392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52875" y="276225"/>
          <a:ext cx="662739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Universidad de la Vida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W34"/>
  <sheetViews>
    <sheetView topLeftCell="A19" zoomScale="84" zoomScaleNormal="84" workbookViewId="0">
      <selection activeCell="S18" sqref="S18"/>
    </sheetView>
  </sheetViews>
  <sheetFormatPr baseColWidth="10" defaultRowHeight="15.75" x14ac:dyDescent="0.25"/>
  <cols>
    <col min="1" max="1" width="11.85546875" style="1" customWidth="1"/>
    <col min="2" max="2" width="23.85546875" style="1" bestFit="1" customWidth="1"/>
    <col min="3" max="3" width="5.85546875" style="1" customWidth="1"/>
    <col min="4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7" spans="1:23" ht="21" x14ac:dyDescent="0.35">
      <c r="Q7" s="15" t="s">
        <v>44</v>
      </c>
    </row>
    <row r="8" spans="1:23" ht="16.5" thickBot="1" x14ac:dyDescent="0.3">
      <c r="Q8" s="14" t="s">
        <v>47</v>
      </c>
      <c r="R8" s="14"/>
      <c r="S8" s="14"/>
      <c r="T8" s="14"/>
      <c r="U8" s="14"/>
      <c r="V8" s="14"/>
      <c r="W8" s="14"/>
    </row>
    <row r="9" spans="1:23" ht="15.75" customHeight="1" x14ac:dyDescent="0.25">
      <c r="A9" s="46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Q9" s="14" t="s">
        <v>48</v>
      </c>
      <c r="R9" s="14"/>
      <c r="S9" s="14"/>
      <c r="T9" s="14"/>
      <c r="U9" s="14"/>
      <c r="V9" s="14"/>
      <c r="W9" s="14"/>
    </row>
    <row r="10" spans="1:23" ht="15.75" customHeight="1" thickBot="1" x14ac:dyDescent="0.3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Q10" s="14" t="s">
        <v>49</v>
      </c>
      <c r="R10" s="14"/>
      <c r="S10" s="14"/>
      <c r="T10" s="14"/>
      <c r="U10" s="14"/>
      <c r="V10" s="14"/>
      <c r="W10" s="14"/>
    </row>
    <row r="11" spans="1:23" ht="14.25" customHeight="1" thickBot="1" x14ac:dyDescent="0.3">
      <c r="A11" s="50" t="s">
        <v>52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23" ht="15.75" customHeight="1" thickTop="1" thickBot="1" x14ac:dyDescent="0.3">
      <c r="A12" s="12"/>
      <c r="B12" s="12"/>
      <c r="C12" s="51">
        <v>0.3</v>
      </c>
      <c r="D12" s="51"/>
      <c r="E12" s="51"/>
      <c r="F12" s="51"/>
      <c r="G12" s="51"/>
      <c r="H12" s="51"/>
      <c r="I12" s="51"/>
      <c r="J12" s="51"/>
      <c r="K12" s="10">
        <v>0.2</v>
      </c>
      <c r="L12" s="10">
        <v>0.2</v>
      </c>
      <c r="M12" s="10">
        <v>0.1</v>
      </c>
      <c r="N12" s="10">
        <v>0.1</v>
      </c>
      <c r="O12" s="10">
        <v>0.1</v>
      </c>
    </row>
    <row r="13" spans="1:23" ht="15.75" customHeight="1" thickTop="1" thickBot="1" x14ac:dyDescent="0.3">
      <c r="A13" s="13" t="s">
        <v>45</v>
      </c>
      <c r="B13" s="13" t="s">
        <v>30</v>
      </c>
      <c r="C13" s="52" t="s">
        <v>27</v>
      </c>
      <c r="D13" s="52"/>
      <c r="E13" s="52"/>
      <c r="F13" s="52"/>
      <c r="G13" s="52"/>
      <c r="H13" s="52"/>
      <c r="I13" s="52"/>
      <c r="J13" s="52"/>
      <c r="K13" s="5" t="s">
        <v>20</v>
      </c>
      <c r="L13" s="5" t="s">
        <v>21</v>
      </c>
      <c r="M13" s="5" t="s">
        <v>24</v>
      </c>
      <c r="N13" s="5" t="s">
        <v>25</v>
      </c>
      <c r="O13" s="5" t="s">
        <v>23</v>
      </c>
    </row>
    <row r="14" spans="1:23" ht="15.75" customHeight="1" thickTop="1" thickBot="1" x14ac:dyDescent="0.3">
      <c r="A14" s="3">
        <v>1</v>
      </c>
      <c r="B14" s="3" t="s">
        <v>8</v>
      </c>
      <c r="C14" s="6">
        <v>4.3</v>
      </c>
      <c r="D14" s="6">
        <v>1.2</v>
      </c>
      <c r="E14" s="6">
        <v>2.9</v>
      </c>
      <c r="F14" s="6">
        <v>4.5</v>
      </c>
      <c r="G14" s="6">
        <v>4.8</v>
      </c>
      <c r="H14" s="6">
        <v>3.9</v>
      </c>
      <c r="I14" s="7">
        <v>4.2</v>
      </c>
      <c r="J14" s="7">
        <v>4</v>
      </c>
      <c r="K14" s="6">
        <v>3.8</v>
      </c>
      <c r="L14" s="6">
        <v>4.3</v>
      </c>
      <c r="M14" s="7">
        <v>3.4</v>
      </c>
      <c r="N14" s="7">
        <v>2.9</v>
      </c>
      <c r="O14" s="6">
        <v>3.5</v>
      </c>
    </row>
    <row r="15" spans="1:23" s="2" customFormat="1" ht="17.25" thickTop="1" thickBot="1" x14ac:dyDescent="0.3">
      <c r="A15" s="3">
        <v>2</v>
      </c>
      <c r="B15" s="3" t="s">
        <v>4</v>
      </c>
      <c r="C15" s="7">
        <v>4</v>
      </c>
      <c r="D15" s="7">
        <v>4.0999999999999996</v>
      </c>
      <c r="E15" s="7">
        <v>3.8</v>
      </c>
      <c r="F15" s="7">
        <v>2.2000000000000002</v>
      </c>
      <c r="G15" s="7">
        <v>1.9</v>
      </c>
      <c r="H15" s="7">
        <v>3</v>
      </c>
      <c r="I15" s="7">
        <v>4.8</v>
      </c>
      <c r="J15" s="7">
        <v>5</v>
      </c>
      <c r="K15" s="7">
        <v>4.5999999999999996</v>
      </c>
      <c r="L15" s="7">
        <v>3.2</v>
      </c>
      <c r="M15" s="7">
        <v>2.5</v>
      </c>
      <c r="N15" s="7">
        <v>4.2</v>
      </c>
      <c r="O15" s="8">
        <v>4</v>
      </c>
    </row>
    <row r="16" spans="1:23" s="2" customFormat="1" ht="17.25" thickTop="1" thickBot="1" x14ac:dyDescent="0.3">
      <c r="A16" s="3">
        <v>3</v>
      </c>
      <c r="B16" s="3" t="s">
        <v>14</v>
      </c>
      <c r="C16" s="7">
        <v>4.5</v>
      </c>
      <c r="D16" s="7">
        <v>3.8</v>
      </c>
      <c r="E16" s="7">
        <v>4.2</v>
      </c>
      <c r="F16" s="7">
        <v>4</v>
      </c>
      <c r="G16" s="7">
        <v>5</v>
      </c>
      <c r="H16" s="7">
        <v>5</v>
      </c>
      <c r="I16" s="7">
        <v>5</v>
      </c>
      <c r="J16" s="7">
        <v>4.8</v>
      </c>
      <c r="K16" s="7">
        <v>4.5</v>
      </c>
      <c r="L16" s="7">
        <v>4.5999999999999996</v>
      </c>
      <c r="M16" s="7">
        <v>3.8</v>
      </c>
      <c r="N16" s="7">
        <v>4.5</v>
      </c>
      <c r="O16" s="7">
        <v>4</v>
      </c>
    </row>
    <row r="17" spans="1:15" ht="17.25" thickTop="1" thickBot="1" x14ac:dyDescent="0.3">
      <c r="A17" s="3">
        <v>4</v>
      </c>
      <c r="B17" s="3" t="s">
        <v>13</v>
      </c>
      <c r="C17" s="7">
        <v>3.5</v>
      </c>
      <c r="D17" s="7">
        <v>4</v>
      </c>
      <c r="E17" s="7">
        <v>4.8</v>
      </c>
      <c r="F17" s="7">
        <v>5</v>
      </c>
      <c r="G17" s="7">
        <v>2.5</v>
      </c>
      <c r="H17" s="7">
        <v>3.9</v>
      </c>
      <c r="I17" s="7">
        <v>3.5</v>
      </c>
      <c r="J17" s="7">
        <v>4.5</v>
      </c>
      <c r="K17" s="7">
        <v>2.9</v>
      </c>
      <c r="L17" s="7">
        <v>3</v>
      </c>
      <c r="M17" s="7">
        <v>4.5</v>
      </c>
      <c r="N17" s="7">
        <v>1</v>
      </c>
      <c r="O17" s="7">
        <v>3.5</v>
      </c>
    </row>
    <row r="18" spans="1:15" ht="17.25" thickTop="1" thickBot="1" x14ac:dyDescent="0.3">
      <c r="A18" s="3">
        <v>5</v>
      </c>
      <c r="B18" s="3" t="s">
        <v>11</v>
      </c>
      <c r="C18" s="7">
        <v>5</v>
      </c>
      <c r="D18" s="7">
        <v>3.9</v>
      </c>
      <c r="E18" s="7">
        <v>5</v>
      </c>
      <c r="F18" s="7">
        <v>4.8</v>
      </c>
      <c r="G18" s="7">
        <v>4.3</v>
      </c>
      <c r="H18" s="7">
        <v>0</v>
      </c>
      <c r="I18" s="7">
        <v>2.2999999999999998</v>
      </c>
      <c r="J18" s="7">
        <v>5</v>
      </c>
      <c r="K18" s="7">
        <v>3.2</v>
      </c>
      <c r="L18" s="7">
        <v>5</v>
      </c>
      <c r="M18" s="7">
        <v>4.5</v>
      </c>
      <c r="N18" s="7">
        <v>5</v>
      </c>
      <c r="O18" s="7">
        <v>3</v>
      </c>
    </row>
    <row r="19" spans="1:15" ht="17.25" thickTop="1" thickBot="1" x14ac:dyDescent="0.3">
      <c r="A19" s="3">
        <v>6</v>
      </c>
      <c r="B19" s="3" t="s">
        <v>2</v>
      </c>
      <c r="C19" s="7">
        <v>3.2</v>
      </c>
      <c r="D19" s="7">
        <v>2.4</v>
      </c>
      <c r="E19" s="7">
        <v>3.5</v>
      </c>
      <c r="F19" s="7">
        <v>4.5</v>
      </c>
      <c r="G19" s="7">
        <v>4.5</v>
      </c>
      <c r="H19" s="7">
        <v>5</v>
      </c>
      <c r="I19" s="7">
        <v>2.9</v>
      </c>
      <c r="J19" s="7">
        <v>1</v>
      </c>
      <c r="K19" s="7">
        <v>4.9000000000000004</v>
      </c>
      <c r="L19" s="7">
        <v>4.3</v>
      </c>
      <c r="M19" s="7">
        <v>4.5</v>
      </c>
      <c r="N19" s="7">
        <v>5</v>
      </c>
      <c r="O19" s="7">
        <v>3.5</v>
      </c>
    </row>
    <row r="20" spans="1:15" ht="17.25" thickTop="1" thickBot="1" x14ac:dyDescent="0.3">
      <c r="A20" s="3">
        <v>7</v>
      </c>
      <c r="B20" s="3" t="s">
        <v>0</v>
      </c>
      <c r="C20" s="7">
        <v>5</v>
      </c>
      <c r="D20" s="7">
        <v>5</v>
      </c>
      <c r="E20" s="7">
        <v>2.2999999999999998</v>
      </c>
      <c r="F20" s="7">
        <v>5</v>
      </c>
      <c r="G20" s="7">
        <v>3.8</v>
      </c>
      <c r="H20" s="7">
        <v>4.8</v>
      </c>
      <c r="I20" s="7">
        <v>4.5999999999999996</v>
      </c>
      <c r="J20" s="7">
        <v>4.5</v>
      </c>
      <c r="K20" s="7">
        <v>2</v>
      </c>
      <c r="L20" s="7">
        <v>5</v>
      </c>
      <c r="M20" s="7">
        <v>3.9</v>
      </c>
      <c r="N20" s="7">
        <v>2</v>
      </c>
      <c r="O20" s="7">
        <v>4.5</v>
      </c>
    </row>
    <row r="21" spans="1:15" ht="17.25" thickTop="1" thickBot="1" x14ac:dyDescent="0.3">
      <c r="A21" s="3">
        <v>8</v>
      </c>
      <c r="B21" s="3" t="s">
        <v>17</v>
      </c>
      <c r="C21" s="7">
        <v>2.8</v>
      </c>
      <c r="D21" s="7">
        <v>2.2999999999999998</v>
      </c>
      <c r="E21" s="7">
        <v>2.9</v>
      </c>
      <c r="F21" s="7">
        <v>1.9</v>
      </c>
      <c r="G21" s="7">
        <v>0</v>
      </c>
      <c r="H21" s="7">
        <v>1.6</v>
      </c>
      <c r="I21" s="7">
        <v>1</v>
      </c>
      <c r="J21" s="7">
        <v>1.8</v>
      </c>
      <c r="K21" s="7">
        <v>3</v>
      </c>
      <c r="L21" s="7">
        <v>3.9</v>
      </c>
      <c r="M21" s="7">
        <v>3</v>
      </c>
      <c r="N21" s="7">
        <v>3.5</v>
      </c>
      <c r="O21" s="7">
        <v>4.2</v>
      </c>
    </row>
    <row r="22" spans="1:15" ht="17.25" thickTop="1" thickBot="1" x14ac:dyDescent="0.3">
      <c r="A22" s="3">
        <v>9</v>
      </c>
      <c r="B22" s="3" t="s">
        <v>16</v>
      </c>
      <c r="C22" s="7">
        <v>0</v>
      </c>
      <c r="D22" s="7">
        <v>3.9</v>
      </c>
      <c r="E22" s="7">
        <v>4.2</v>
      </c>
      <c r="F22" s="7">
        <v>4</v>
      </c>
      <c r="G22" s="7">
        <v>1</v>
      </c>
      <c r="H22" s="7">
        <v>5</v>
      </c>
      <c r="I22" s="7">
        <v>3.2</v>
      </c>
      <c r="J22" s="7">
        <v>2.5</v>
      </c>
      <c r="K22" s="7">
        <v>2.5</v>
      </c>
      <c r="L22" s="7">
        <v>1.3</v>
      </c>
      <c r="M22" s="7">
        <v>3.1</v>
      </c>
      <c r="N22" s="7">
        <v>2.2999999999999998</v>
      </c>
      <c r="O22" s="7">
        <v>2.2000000000000002</v>
      </c>
    </row>
    <row r="23" spans="1:15" ht="17.25" thickTop="1" thickBot="1" x14ac:dyDescent="0.3">
      <c r="A23" s="3">
        <v>10</v>
      </c>
      <c r="B23" s="3" t="s">
        <v>5</v>
      </c>
      <c r="C23" s="7">
        <v>3</v>
      </c>
      <c r="D23" s="7">
        <v>4.9000000000000004</v>
      </c>
      <c r="E23" s="7">
        <v>4.5</v>
      </c>
      <c r="F23" s="7">
        <v>5</v>
      </c>
      <c r="G23" s="7">
        <v>3.5</v>
      </c>
      <c r="H23" s="7">
        <v>4.3</v>
      </c>
      <c r="I23" s="7">
        <v>5</v>
      </c>
      <c r="J23" s="7">
        <v>4.8</v>
      </c>
      <c r="K23" s="7">
        <v>3.8</v>
      </c>
      <c r="L23" s="7">
        <v>5</v>
      </c>
      <c r="M23" s="7">
        <v>5</v>
      </c>
      <c r="N23" s="7">
        <v>4.8</v>
      </c>
      <c r="O23" s="7">
        <v>4.5</v>
      </c>
    </row>
    <row r="24" spans="1:15" ht="17.25" thickTop="1" thickBot="1" x14ac:dyDescent="0.3">
      <c r="A24" s="3">
        <v>11</v>
      </c>
      <c r="B24" s="3" t="s">
        <v>19</v>
      </c>
      <c r="C24" s="7">
        <v>0.9</v>
      </c>
      <c r="D24" s="7">
        <v>4.8</v>
      </c>
      <c r="E24" s="7">
        <v>4.9000000000000004</v>
      </c>
      <c r="F24" s="7">
        <v>3.6</v>
      </c>
      <c r="G24" s="7">
        <v>5</v>
      </c>
      <c r="H24" s="7">
        <v>3.5</v>
      </c>
      <c r="I24" s="7">
        <v>4.8</v>
      </c>
      <c r="J24" s="7">
        <v>4.5999999999999996</v>
      </c>
      <c r="K24" s="7">
        <v>4.5</v>
      </c>
      <c r="L24" s="7">
        <v>5</v>
      </c>
      <c r="M24" s="7">
        <v>4.3</v>
      </c>
      <c r="N24" s="7">
        <v>4.5999999999999996</v>
      </c>
      <c r="O24" s="7">
        <v>3</v>
      </c>
    </row>
    <row r="25" spans="1:15" ht="17.25" thickTop="1" thickBot="1" x14ac:dyDescent="0.3">
      <c r="A25" s="3">
        <v>12</v>
      </c>
      <c r="B25" s="3" t="s">
        <v>10</v>
      </c>
      <c r="C25" s="7">
        <v>1.2</v>
      </c>
      <c r="D25" s="7">
        <v>2.6</v>
      </c>
      <c r="E25" s="7">
        <v>5</v>
      </c>
      <c r="F25" s="7">
        <v>4.5</v>
      </c>
      <c r="G25" s="7">
        <v>5</v>
      </c>
      <c r="H25" s="7">
        <v>4.0999999999999996</v>
      </c>
      <c r="I25" s="7">
        <v>3.8</v>
      </c>
      <c r="J25" s="7">
        <v>2.2000000000000002</v>
      </c>
      <c r="K25" s="7">
        <v>4.5</v>
      </c>
      <c r="L25" s="7">
        <v>4</v>
      </c>
      <c r="M25" s="7">
        <v>3.5</v>
      </c>
      <c r="N25" s="7">
        <v>4.8</v>
      </c>
      <c r="O25" s="7">
        <v>4.3</v>
      </c>
    </row>
    <row r="26" spans="1:15" ht="17.25" thickTop="1" thickBot="1" x14ac:dyDescent="0.3">
      <c r="A26" s="3">
        <v>13</v>
      </c>
      <c r="B26" s="3" t="s">
        <v>9</v>
      </c>
      <c r="C26" s="7">
        <v>5</v>
      </c>
      <c r="D26" s="7">
        <v>5</v>
      </c>
      <c r="E26" s="7">
        <v>5</v>
      </c>
      <c r="F26" s="7">
        <v>2.9</v>
      </c>
      <c r="G26" s="7">
        <v>5</v>
      </c>
      <c r="H26" s="7">
        <v>3.8</v>
      </c>
      <c r="I26" s="7">
        <v>4.2</v>
      </c>
      <c r="J26" s="7">
        <v>4</v>
      </c>
      <c r="K26" s="7">
        <v>4.5</v>
      </c>
      <c r="L26" s="7">
        <v>4</v>
      </c>
      <c r="M26" s="7">
        <v>4.0999999999999996</v>
      </c>
      <c r="N26" s="7">
        <v>3.1</v>
      </c>
      <c r="O26" s="7">
        <v>4.5</v>
      </c>
    </row>
    <row r="27" spans="1:15" ht="17.25" thickTop="1" thickBot="1" x14ac:dyDescent="0.3">
      <c r="A27" s="3">
        <v>14</v>
      </c>
      <c r="B27" s="3" t="s">
        <v>18</v>
      </c>
      <c r="C27" s="7">
        <v>5</v>
      </c>
      <c r="D27" s="7">
        <v>4.5</v>
      </c>
      <c r="E27" s="7">
        <v>5</v>
      </c>
      <c r="F27" s="7">
        <v>3.2</v>
      </c>
      <c r="G27" s="7">
        <v>4.5</v>
      </c>
      <c r="H27" s="7">
        <v>4</v>
      </c>
      <c r="I27" s="7">
        <v>4.8</v>
      </c>
      <c r="J27" s="7">
        <v>5</v>
      </c>
      <c r="K27" s="7">
        <v>3.9</v>
      </c>
      <c r="L27" s="7">
        <v>3.6</v>
      </c>
      <c r="M27" s="7">
        <v>3.8</v>
      </c>
      <c r="N27" s="7">
        <v>5</v>
      </c>
      <c r="O27" s="7">
        <v>3</v>
      </c>
    </row>
    <row r="28" spans="1:15" ht="17.25" thickTop="1" thickBot="1" x14ac:dyDescent="0.3">
      <c r="A28" s="3">
        <v>15</v>
      </c>
      <c r="B28" s="3" t="s">
        <v>15</v>
      </c>
      <c r="C28" s="7">
        <v>5</v>
      </c>
      <c r="D28" s="7">
        <v>4.2</v>
      </c>
      <c r="E28" s="7">
        <v>4.5</v>
      </c>
      <c r="F28" s="7">
        <v>2.5</v>
      </c>
      <c r="G28" s="7">
        <v>5</v>
      </c>
      <c r="H28" s="7">
        <v>3.9</v>
      </c>
      <c r="I28" s="7">
        <v>5</v>
      </c>
      <c r="J28" s="7">
        <v>4.8</v>
      </c>
      <c r="K28" s="7">
        <v>0</v>
      </c>
      <c r="L28" s="7">
        <v>3.1</v>
      </c>
      <c r="M28" s="7">
        <v>4</v>
      </c>
      <c r="N28" s="7">
        <v>4.3</v>
      </c>
      <c r="O28" s="7">
        <v>4</v>
      </c>
    </row>
    <row r="29" spans="1:15" ht="17.25" thickTop="1" thickBot="1" x14ac:dyDescent="0.3">
      <c r="A29" s="3">
        <v>16</v>
      </c>
      <c r="B29" s="3" t="s">
        <v>1</v>
      </c>
      <c r="C29" s="7">
        <v>4.9000000000000004</v>
      </c>
      <c r="D29" s="7">
        <v>3.2</v>
      </c>
      <c r="E29" s="7">
        <v>4.9000000000000004</v>
      </c>
      <c r="F29" s="7">
        <v>3.5</v>
      </c>
      <c r="G29" s="7">
        <v>3.9</v>
      </c>
      <c r="H29" s="7">
        <v>4.5</v>
      </c>
      <c r="I29" s="7">
        <v>3.5</v>
      </c>
      <c r="J29" s="7">
        <v>4.5</v>
      </c>
      <c r="K29" s="7">
        <v>4.8</v>
      </c>
      <c r="L29" s="7">
        <v>3.7</v>
      </c>
      <c r="M29" s="7">
        <v>3.9</v>
      </c>
      <c r="N29" s="7">
        <v>3.5</v>
      </c>
      <c r="O29" s="7">
        <v>3.5</v>
      </c>
    </row>
    <row r="30" spans="1:15" ht="17.25" thickTop="1" thickBot="1" x14ac:dyDescent="0.3">
      <c r="A30" s="3">
        <v>17</v>
      </c>
      <c r="B30" s="3" t="s">
        <v>6</v>
      </c>
      <c r="C30" s="7">
        <v>3.9</v>
      </c>
      <c r="D30" s="7">
        <v>5</v>
      </c>
      <c r="E30" s="7">
        <v>4.8</v>
      </c>
      <c r="F30" s="7">
        <v>4</v>
      </c>
      <c r="G30" s="7">
        <v>5</v>
      </c>
      <c r="H30" s="7">
        <v>5</v>
      </c>
      <c r="I30" s="7">
        <v>2.2999999999999998</v>
      </c>
      <c r="J30" s="7">
        <v>5</v>
      </c>
      <c r="K30" s="7">
        <v>3.7</v>
      </c>
      <c r="L30" s="7">
        <v>4.5</v>
      </c>
      <c r="M30" s="7">
        <v>4.5</v>
      </c>
      <c r="N30" s="7">
        <v>4.0999999999999996</v>
      </c>
      <c r="O30" s="7">
        <v>4.5</v>
      </c>
    </row>
    <row r="31" spans="1:15" ht="17.25" thickTop="1" thickBot="1" x14ac:dyDescent="0.3">
      <c r="A31" s="3">
        <v>18</v>
      </c>
      <c r="B31" s="3" t="s">
        <v>7</v>
      </c>
      <c r="C31" s="7">
        <v>3.8</v>
      </c>
      <c r="D31" s="7">
        <v>4.8</v>
      </c>
      <c r="E31" s="7">
        <v>4.5999999999999996</v>
      </c>
      <c r="F31" s="7">
        <v>5</v>
      </c>
      <c r="G31" s="7">
        <v>5</v>
      </c>
      <c r="H31" s="7">
        <v>3.4</v>
      </c>
      <c r="I31" s="7">
        <v>2.9</v>
      </c>
      <c r="J31" s="7">
        <v>1</v>
      </c>
      <c r="K31" s="7">
        <v>3.8</v>
      </c>
      <c r="L31" s="7">
        <v>5</v>
      </c>
      <c r="M31" s="7">
        <v>5</v>
      </c>
      <c r="N31" s="7">
        <v>3.8</v>
      </c>
      <c r="O31" s="7">
        <v>4.5</v>
      </c>
    </row>
    <row r="32" spans="1:15" ht="17.25" thickTop="1" thickBot="1" x14ac:dyDescent="0.3">
      <c r="A32" s="3">
        <v>19</v>
      </c>
      <c r="B32" s="3" t="s">
        <v>3</v>
      </c>
      <c r="C32" s="7">
        <v>5</v>
      </c>
      <c r="D32" s="7">
        <v>4.9000000000000004</v>
      </c>
      <c r="E32" s="7">
        <v>4.2</v>
      </c>
      <c r="F32" s="7">
        <v>4</v>
      </c>
      <c r="G32" s="7">
        <v>4.8</v>
      </c>
      <c r="H32" s="7">
        <v>5</v>
      </c>
      <c r="I32" s="7">
        <v>4.5999999999999996</v>
      </c>
      <c r="J32" s="7">
        <v>4.5</v>
      </c>
      <c r="K32" s="7">
        <v>3.5</v>
      </c>
      <c r="L32" s="7">
        <v>5</v>
      </c>
      <c r="M32" s="7">
        <v>4</v>
      </c>
      <c r="N32" s="7">
        <v>4</v>
      </c>
      <c r="O32" s="7">
        <v>4.5</v>
      </c>
    </row>
    <row r="33" spans="1:15" ht="17.25" thickTop="1" thickBot="1" x14ac:dyDescent="0.3">
      <c r="A33" s="3">
        <v>20</v>
      </c>
      <c r="B33" s="3" t="s">
        <v>12</v>
      </c>
      <c r="C33" s="7">
        <v>4</v>
      </c>
      <c r="D33" s="7">
        <v>5</v>
      </c>
      <c r="E33" s="7">
        <v>3.6</v>
      </c>
      <c r="F33" s="7">
        <v>4</v>
      </c>
      <c r="G33" s="7">
        <v>4.8</v>
      </c>
      <c r="H33" s="7">
        <v>3.2</v>
      </c>
      <c r="I33" s="7">
        <v>4.5</v>
      </c>
      <c r="J33" s="7">
        <v>4.5999999999999996</v>
      </c>
      <c r="K33" s="7">
        <v>4</v>
      </c>
      <c r="L33" s="7">
        <v>5</v>
      </c>
      <c r="M33" s="7">
        <v>4</v>
      </c>
      <c r="N33" s="7">
        <v>3.9</v>
      </c>
      <c r="O33" s="7">
        <v>3.5</v>
      </c>
    </row>
    <row r="34" spans="1:15" ht="16.5" thickTop="1" x14ac:dyDescent="0.25">
      <c r="N34" s="4"/>
    </row>
  </sheetData>
  <mergeCells count="4">
    <mergeCell ref="A9:O10"/>
    <mergeCell ref="A11:O11"/>
    <mergeCell ref="C12:J12"/>
    <mergeCell ref="C13:J13"/>
  </mergeCells>
  <dataValidations count="3">
    <dataValidation type="whole" allowBlank="1" showInputMessage="1" showErrorMessage="1" sqref="A14:A33" xr:uid="{0505309F-9E7A-4C17-B814-6BD14B9D8CCB}">
      <formula1>1</formula1>
      <formula2>11</formula2>
    </dataValidation>
    <dataValidation type="textLength" allowBlank="1" showInputMessage="1" showErrorMessage="1" sqref="B14:B33" xr:uid="{C1BFCF74-C568-4940-8483-7AEE99A1042F}">
      <formula1>1</formula1>
      <formula2>40</formula2>
    </dataValidation>
    <dataValidation type="decimal" allowBlank="1" showInputMessage="1" showErrorMessage="1" sqref="C14:O33" xr:uid="{659DEFE9-A222-45BA-B347-713BC4052132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Y41"/>
  <sheetViews>
    <sheetView zoomScale="82" zoomScaleNormal="82" workbookViewId="0">
      <selection activeCell="A19" sqref="A19"/>
    </sheetView>
  </sheetViews>
  <sheetFormatPr baseColWidth="10" defaultRowHeight="15.75" x14ac:dyDescent="0.25"/>
  <cols>
    <col min="1" max="1" width="10.710937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1" width="13.85546875" style="1" customWidth="1"/>
    <col min="22" max="22" width="13.85546875" style="1" bestFit="1" customWidth="1"/>
    <col min="23" max="23" width="8.28515625" style="1" customWidth="1"/>
    <col min="24" max="24" width="10.5703125" style="1" bestFit="1" customWidth="1"/>
    <col min="25" max="25" width="16.28515625" style="1" customWidth="1"/>
    <col min="26" max="16384" width="11.42578125" style="1"/>
  </cols>
  <sheetData>
    <row r="8" spans="1:25" ht="16.5" thickBot="1" x14ac:dyDescent="0.3"/>
    <row r="9" spans="1:25" ht="15.75" customHeight="1" x14ac:dyDescent="0.25">
      <c r="A9" s="46" t="s">
        <v>22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53"/>
    </row>
    <row r="10" spans="1:25" ht="15.75" customHeight="1" thickBot="1" x14ac:dyDescent="0.3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54"/>
    </row>
    <row r="11" spans="1:25" ht="14.25" customHeight="1" thickBot="1" x14ac:dyDescent="0.3">
      <c r="A11" s="55" t="s">
        <v>51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15.75" customHeight="1" thickTop="1" thickBot="1" x14ac:dyDescent="0.3">
      <c r="A12" s="18"/>
      <c r="B12" s="18"/>
      <c r="C12" s="56"/>
      <c r="D12" s="56"/>
      <c r="E12" s="56"/>
      <c r="F12" s="56"/>
      <c r="G12" s="56"/>
      <c r="H12" s="56"/>
      <c r="I12" s="56"/>
      <c r="J12" s="56"/>
      <c r="K12" s="19"/>
      <c r="L12" s="19"/>
      <c r="M12" s="20"/>
      <c r="N12" s="21" t="s">
        <v>28</v>
      </c>
      <c r="O12" s="20"/>
      <c r="P12" s="22" t="s">
        <v>29</v>
      </c>
      <c r="Q12" s="20"/>
      <c r="R12" s="22" t="s">
        <v>29</v>
      </c>
      <c r="S12" s="20"/>
      <c r="T12" s="23" t="s">
        <v>29</v>
      </c>
      <c r="U12" s="24" t="s">
        <v>54</v>
      </c>
      <c r="V12" s="20"/>
      <c r="W12" s="22" t="s">
        <v>29</v>
      </c>
      <c r="X12" s="22" t="s">
        <v>29</v>
      </c>
      <c r="Y12" s="25" t="s">
        <v>26</v>
      </c>
    </row>
    <row r="13" spans="1:25" ht="15.75" customHeight="1" thickTop="1" thickBot="1" x14ac:dyDescent="0.3">
      <c r="A13" s="26" t="s">
        <v>45</v>
      </c>
      <c r="B13" s="26" t="s">
        <v>30</v>
      </c>
      <c r="C13" s="57" t="s">
        <v>27</v>
      </c>
      <c r="D13" s="57"/>
      <c r="E13" s="57"/>
      <c r="F13" s="57"/>
      <c r="G13" s="57"/>
      <c r="H13" s="57"/>
      <c r="I13" s="57"/>
      <c r="J13" s="57"/>
      <c r="K13" s="27" t="s">
        <v>31</v>
      </c>
      <c r="L13" s="28">
        <v>0.3</v>
      </c>
      <c r="M13" s="29" t="s">
        <v>20</v>
      </c>
      <c r="N13" s="28">
        <v>0.2</v>
      </c>
      <c r="O13" s="29" t="s">
        <v>21</v>
      </c>
      <c r="P13" s="28">
        <v>0.2</v>
      </c>
      <c r="Q13" s="29" t="s">
        <v>24</v>
      </c>
      <c r="R13" s="28">
        <v>0.1</v>
      </c>
      <c r="S13" s="29" t="s">
        <v>25</v>
      </c>
      <c r="T13" s="30">
        <v>0.1</v>
      </c>
      <c r="U13" s="31" t="s">
        <v>55</v>
      </c>
      <c r="V13" s="32" t="s">
        <v>23</v>
      </c>
      <c r="W13" s="28">
        <v>0.1</v>
      </c>
      <c r="X13" s="33" t="s">
        <v>32</v>
      </c>
      <c r="Y13" s="25" t="s">
        <v>33</v>
      </c>
    </row>
    <row r="14" spans="1:25" ht="15.75" customHeight="1" thickTop="1" thickBot="1" x14ac:dyDescent="0.3">
      <c r="A14" s="44">
        <v>1</v>
      </c>
      <c r="B14" s="34" t="str">
        <f t="shared" ref="B14:B33" si="0">+VLOOKUP(A14,Datosestudiantes,2,FALSE)</f>
        <v>ALEJANDRO SEPULVEDA</v>
      </c>
      <c r="C14" s="34">
        <f t="shared" ref="C14:C33" si="1">+VLOOKUP(A14,Datosestudiantes,3,FALSE)</f>
        <v>4.3</v>
      </c>
      <c r="D14" s="34">
        <f t="shared" ref="D14:D33" si="2">+VLOOKUP(A14,Datosestudiantes,4,FALSE)</f>
        <v>1.2</v>
      </c>
      <c r="E14" s="34">
        <f t="shared" ref="E14:E33" si="3">+VLOOKUP(A14,Datosestudiantes,5,FALSE)</f>
        <v>2.9</v>
      </c>
      <c r="F14" s="34">
        <f t="shared" ref="F14:F33" si="4">+VLOOKUP(A14,Datosestudiantes,6,FALSE)</f>
        <v>4.5</v>
      </c>
      <c r="G14" s="34">
        <f t="shared" ref="G14:G33" si="5">+VLOOKUP(A14,Datosestudiantes,7,FALSE)</f>
        <v>4.8</v>
      </c>
      <c r="H14" s="34">
        <f t="shared" ref="H14:H33" si="6">+VLOOKUP(A14,Datosestudiantes,8,FALSE)</f>
        <v>3.9</v>
      </c>
      <c r="I14" s="34">
        <f t="shared" ref="I14:I33" si="7">+VLOOKUP(A14,Datosestudiantes,9,FALSE)</f>
        <v>4.2</v>
      </c>
      <c r="J14" s="34">
        <f t="shared" ref="J14:J33" si="8">+VLOOKUP(A14,Datosestudiantes,10,FALSE)</f>
        <v>4</v>
      </c>
      <c r="K14" s="35">
        <f>AVERAGE(C14:J14)</f>
        <v>3.7249999999999996</v>
      </c>
      <c r="L14" s="35">
        <f>+K14*L$13</f>
        <v>1.1174999999999999</v>
      </c>
      <c r="M14" s="34">
        <f t="shared" ref="M14:M33" si="9">+VLOOKUP(A14,Datosestudiantes,11,FALSE)</f>
        <v>3.8</v>
      </c>
      <c r="N14" s="36">
        <f>+M14*N$13</f>
        <v>0.76</v>
      </c>
      <c r="O14" s="34">
        <f t="shared" ref="O14:O33" si="10">+VLOOKUP(A14,Datosestudiantes,12,FALSE)</f>
        <v>4.3</v>
      </c>
      <c r="P14" s="36">
        <f>+O14*P$13</f>
        <v>0.86</v>
      </c>
      <c r="Q14" s="34">
        <f t="shared" ref="Q14:Q33" si="11">+VLOOKUP(A14,Datosestudiantes,13,FALSE)</f>
        <v>3.4</v>
      </c>
      <c r="R14" s="36">
        <f>+Q14*R$13</f>
        <v>0.34</v>
      </c>
      <c r="S14" s="34">
        <f t="shared" ref="S14:S33" si="12">+VLOOKUP(A14,Datosestudiantes,14,FALSE)</f>
        <v>2.9</v>
      </c>
      <c r="T14" s="36">
        <f>+S14*T$13</f>
        <v>0.28999999999999998</v>
      </c>
      <c r="U14" s="37">
        <f>AVERAGE(Q14,S14)</f>
        <v>3.15</v>
      </c>
      <c r="V14" s="34">
        <f t="shared" ref="V14:V33" si="13">+VLOOKUP(A14,Datosestudiantes,15,FALSE)</f>
        <v>3.5</v>
      </c>
      <c r="W14" s="36">
        <f>+V14*W$13</f>
        <v>0.35000000000000003</v>
      </c>
      <c r="X14" s="38">
        <f>SUM(L14,N14,P14,R14,T14,W14)</f>
        <v>3.7174999999999998</v>
      </c>
      <c r="Y14" s="39" t="str">
        <f>IF(X14&gt;=3,"Aprobó","Reprobó")</f>
        <v>Aprobó</v>
      </c>
    </row>
    <row r="15" spans="1:25" s="2" customFormat="1" ht="17.25" thickTop="1" thickBot="1" x14ac:dyDescent="0.3">
      <c r="A15" s="44">
        <v>2</v>
      </c>
      <c r="B15" s="34" t="str">
        <f t="shared" si="0"/>
        <v>CARLOS JARAMILLO</v>
      </c>
      <c r="C15" s="34">
        <f t="shared" si="1"/>
        <v>4</v>
      </c>
      <c r="D15" s="34">
        <f t="shared" si="2"/>
        <v>4.0999999999999996</v>
      </c>
      <c r="E15" s="34">
        <f t="shared" si="3"/>
        <v>3.8</v>
      </c>
      <c r="F15" s="34">
        <f t="shared" si="4"/>
        <v>2.2000000000000002</v>
      </c>
      <c r="G15" s="34">
        <f t="shared" si="5"/>
        <v>1.9</v>
      </c>
      <c r="H15" s="34">
        <f t="shared" si="6"/>
        <v>3</v>
      </c>
      <c r="I15" s="34">
        <f t="shared" si="7"/>
        <v>4.8</v>
      </c>
      <c r="J15" s="34">
        <f t="shared" si="8"/>
        <v>5</v>
      </c>
      <c r="K15" s="35">
        <f t="shared" ref="K15:K33" si="14">AVERAGE(C15:J15)</f>
        <v>3.6</v>
      </c>
      <c r="L15" s="35">
        <f t="shared" ref="L15:L33" si="15">+K15*L$13</f>
        <v>1.08</v>
      </c>
      <c r="M15" s="34">
        <f t="shared" si="9"/>
        <v>4.5999999999999996</v>
      </c>
      <c r="N15" s="36">
        <f t="shared" ref="N15:N33" si="16">+M15*N$13</f>
        <v>0.91999999999999993</v>
      </c>
      <c r="O15" s="34">
        <f t="shared" si="10"/>
        <v>3.2</v>
      </c>
      <c r="P15" s="36">
        <f t="shared" ref="P15:P33" si="17">+O15*P$13</f>
        <v>0.64000000000000012</v>
      </c>
      <c r="Q15" s="34">
        <f t="shared" si="11"/>
        <v>2.5</v>
      </c>
      <c r="R15" s="36">
        <f t="shared" ref="R15:R33" si="18">+Q15*R$13</f>
        <v>0.25</v>
      </c>
      <c r="S15" s="34">
        <f t="shared" si="12"/>
        <v>4.2</v>
      </c>
      <c r="T15" s="36">
        <f t="shared" ref="T15:T33" si="19">+S15*T$13</f>
        <v>0.42000000000000004</v>
      </c>
      <c r="U15" s="37">
        <f t="shared" ref="U15:U33" si="20">AVERAGE(Q15,S15)</f>
        <v>3.35</v>
      </c>
      <c r="V15" s="40">
        <f t="shared" si="13"/>
        <v>4</v>
      </c>
      <c r="W15" s="36">
        <f t="shared" ref="W15:W33" si="21">+V15*W$13</f>
        <v>0.4</v>
      </c>
      <c r="X15" s="38">
        <f t="shared" ref="X15:X33" si="22">SUM(L15,N15,P15,R15,T15,W15)</f>
        <v>3.71</v>
      </c>
      <c r="Y15" s="39" t="str">
        <f t="shared" ref="Y15:Y33" si="23">IF(X15&gt;=3,"Aprobó","Reprobó")</f>
        <v>Aprobó</v>
      </c>
    </row>
    <row r="16" spans="1:25" s="2" customFormat="1" ht="17.25" thickTop="1" thickBot="1" x14ac:dyDescent="0.3">
      <c r="A16" s="44">
        <v>3</v>
      </c>
      <c r="B16" s="34" t="str">
        <f t="shared" si="0"/>
        <v>CARLOS VERGARA</v>
      </c>
      <c r="C16" s="34">
        <f t="shared" si="1"/>
        <v>4.5</v>
      </c>
      <c r="D16" s="34">
        <f t="shared" si="2"/>
        <v>3.8</v>
      </c>
      <c r="E16" s="34">
        <f t="shared" si="3"/>
        <v>4.2</v>
      </c>
      <c r="F16" s="34">
        <f t="shared" si="4"/>
        <v>4</v>
      </c>
      <c r="G16" s="34">
        <f t="shared" si="5"/>
        <v>5</v>
      </c>
      <c r="H16" s="34">
        <f t="shared" si="6"/>
        <v>5</v>
      </c>
      <c r="I16" s="34">
        <f t="shared" si="7"/>
        <v>5</v>
      </c>
      <c r="J16" s="34">
        <f t="shared" si="8"/>
        <v>4.8</v>
      </c>
      <c r="K16" s="35">
        <f t="shared" si="14"/>
        <v>4.5374999999999996</v>
      </c>
      <c r="L16" s="35">
        <f t="shared" si="15"/>
        <v>1.3612499999999998</v>
      </c>
      <c r="M16" s="34">
        <f t="shared" si="9"/>
        <v>4.5</v>
      </c>
      <c r="N16" s="36">
        <f t="shared" si="16"/>
        <v>0.9</v>
      </c>
      <c r="O16" s="34">
        <f t="shared" si="10"/>
        <v>4.5999999999999996</v>
      </c>
      <c r="P16" s="36">
        <f t="shared" si="17"/>
        <v>0.91999999999999993</v>
      </c>
      <c r="Q16" s="34">
        <f t="shared" si="11"/>
        <v>3.8</v>
      </c>
      <c r="R16" s="36">
        <f t="shared" si="18"/>
        <v>0.38</v>
      </c>
      <c r="S16" s="34">
        <f t="shared" si="12"/>
        <v>4.5</v>
      </c>
      <c r="T16" s="36">
        <f t="shared" si="19"/>
        <v>0.45</v>
      </c>
      <c r="U16" s="37">
        <f t="shared" si="20"/>
        <v>4.1500000000000004</v>
      </c>
      <c r="V16" s="40">
        <f t="shared" si="13"/>
        <v>4</v>
      </c>
      <c r="W16" s="36">
        <f t="shared" si="21"/>
        <v>0.4</v>
      </c>
      <c r="X16" s="38">
        <f t="shared" si="22"/>
        <v>4.4112499999999999</v>
      </c>
      <c r="Y16" s="39" t="str">
        <f t="shared" si="23"/>
        <v>Aprobó</v>
      </c>
    </row>
    <row r="17" spans="1:25" ht="17.25" thickTop="1" thickBot="1" x14ac:dyDescent="0.3">
      <c r="A17" s="44">
        <v>4</v>
      </c>
      <c r="B17" s="34" t="str">
        <f t="shared" si="0"/>
        <v>CESAR GUARIN</v>
      </c>
      <c r="C17" s="34">
        <f t="shared" si="1"/>
        <v>3.5</v>
      </c>
      <c r="D17" s="34">
        <f t="shared" si="2"/>
        <v>4</v>
      </c>
      <c r="E17" s="34">
        <f t="shared" si="3"/>
        <v>4.8</v>
      </c>
      <c r="F17" s="34">
        <f t="shared" si="4"/>
        <v>5</v>
      </c>
      <c r="G17" s="34">
        <f t="shared" si="5"/>
        <v>2.5</v>
      </c>
      <c r="H17" s="34">
        <f t="shared" si="6"/>
        <v>3.9</v>
      </c>
      <c r="I17" s="34">
        <f t="shared" si="7"/>
        <v>3.5</v>
      </c>
      <c r="J17" s="34">
        <f t="shared" si="8"/>
        <v>4.5</v>
      </c>
      <c r="K17" s="35">
        <f t="shared" si="14"/>
        <v>3.9624999999999999</v>
      </c>
      <c r="L17" s="35">
        <f t="shared" si="15"/>
        <v>1.18875</v>
      </c>
      <c r="M17" s="34">
        <f t="shared" si="9"/>
        <v>2.9</v>
      </c>
      <c r="N17" s="36">
        <f t="shared" si="16"/>
        <v>0.57999999999999996</v>
      </c>
      <c r="O17" s="40">
        <f t="shared" si="10"/>
        <v>3</v>
      </c>
      <c r="P17" s="36">
        <f t="shared" si="17"/>
        <v>0.60000000000000009</v>
      </c>
      <c r="Q17" s="34">
        <f t="shared" si="11"/>
        <v>4.5</v>
      </c>
      <c r="R17" s="36">
        <f t="shared" si="18"/>
        <v>0.45</v>
      </c>
      <c r="S17" s="34">
        <f t="shared" si="12"/>
        <v>1</v>
      </c>
      <c r="T17" s="36">
        <f t="shared" si="19"/>
        <v>0.1</v>
      </c>
      <c r="U17" s="37">
        <f t="shared" si="20"/>
        <v>2.75</v>
      </c>
      <c r="V17" s="40">
        <f t="shared" si="13"/>
        <v>3.5</v>
      </c>
      <c r="W17" s="36">
        <f t="shared" si="21"/>
        <v>0.35000000000000003</v>
      </c>
      <c r="X17" s="38">
        <f t="shared" si="22"/>
        <v>3.2687500000000003</v>
      </c>
      <c r="Y17" s="39" t="str">
        <f t="shared" si="23"/>
        <v>Aprobó</v>
      </c>
    </row>
    <row r="18" spans="1:25" ht="17.25" thickTop="1" thickBot="1" x14ac:dyDescent="0.3">
      <c r="A18" s="44">
        <v>5</v>
      </c>
      <c r="B18" s="34" t="str">
        <f t="shared" si="0"/>
        <v>CLAUDIA MONTES</v>
      </c>
      <c r="C18" s="34">
        <f t="shared" si="1"/>
        <v>5</v>
      </c>
      <c r="D18" s="34">
        <f t="shared" si="2"/>
        <v>3.9</v>
      </c>
      <c r="E18" s="34">
        <f t="shared" si="3"/>
        <v>5</v>
      </c>
      <c r="F18" s="34">
        <f t="shared" si="4"/>
        <v>4.8</v>
      </c>
      <c r="G18" s="34">
        <f t="shared" si="5"/>
        <v>4.3</v>
      </c>
      <c r="H18" s="34">
        <f t="shared" si="6"/>
        <v>0</v>
      </c>
      <c r="I18" s="34">
        <f t="shared" si="7"/>
        <v>2.2999999999999998</v>
      </c>
      <c r="J18" s="34">
        <f t="shared" si="8"/>
        <v>5</v>
      </c>
      <c r="K18" s="35">
        <f t="shared" si="14"/>
        <v>3.7875000000000001</v>
      </c>
      <c r="L18" s="35">
        <f t="shared" si="15"/>
        <v>1.13625</v>
      </c>
      <c r="M18" s="34">
        <f t="shared" si="9"/>
        <v>3.2</v>
      </c>
      <c r="N18" s="36">
        <f t="shared" si="16"/>
        <v>0.64000000000000012</v>
      </c>
      <c r="O18" s="40">
        <f t="shared" si="10"/>
        <v>5</v>
      </c>
      <c r="P18" s="36">
        <f t="shared" si="17"/>
        <v>1</v>
      </c>
      <c r="Q18" s="34">
        <f t="shared" si="11"/>
        <v>4.5</v>
      </c>
      <c r="R18" s="36">
        <f t="shared" si="18"/>
        <v>0.45</v>
      </c>
      <c r="S18" s="34">
        <f t="shared" si="12"/>
        <v>5</v>
      </c>
      <c r="T18" s="36">
        <f t="shared" si="19"/>
        <v>0.5</v>
      </c>
      <c r="U18" s="37">
        <f t="shared" si="20"/>
        <v>4.75</v>
      </c>
      <c r="V18" s="40">
        <f t="shared" si="13"/>
        <v>3</v>
      </c>
      <c r="W18" s="36">
        <f t="shared" si="21"/>
        <v>0.30000000000000004</v>
      </c>
      <c r="X18" s="38">
        <f t="shared" si="22"/>
        <v>4.0262500000000001</v>
      </c>
      <c r="Y18" s="39" t="str">
        <f t="shared" si="23"/>
        <v>Aprobó</v>
      </c>
    </row>
    <row r="19" spans="1:25" ht="17.25" thickTop="1" thickBot="1" x14ac:dyDescent="0.3">
      <c r="A19" s="44">
        <v>6</v>
      </c>
      <c r="B19" s="34" t="str">
        <f t="shared" si="0"/>
        <v>DEISY BUSTAMANTE</v>
      </c>
      <c r="C19" s="34">
        <f t="shared" si="1"/>
        <v>3.2</v>
      </c>
      <c r="D19" s="34">
        <f t="shared" si="2"/>
        <v>2.4</v>
      </c>
      <c r="E19" s="34">
        <f t="shared" si="3"/>
        <v>3.5</v>
      </c>
      <c r="F19" s="34">
        <f t="shared" si="4"/>
        <v>4.5</v>
      </c>
      <c r="G19" s="34">
        <f t="shared" si="5"/>
        <v>4.5</v>
      </c>
      <c r="H19" s="34">
        <f t="shared" si="6"/>
        <v>5</v>
      </c>
      <c r="I19" s="34">
        <f t="shared" si="7"/>
        <v>2.9</v>
      </c>
      <c r="J19" s="34">
        <f t="shared" si="8"/>
        <v>1</v>
      </c>
      <c r="K19" s="35">
        <f t="shared" si="14"/>
        <v>3.375</v>
      </c>
      <c r="L19" s="35">
        <f t="shared" si="15"/>
        <v>1.0125</v>
      </c>
      <c r="M19" s="34">
        <f t="shared" si="9"/>
        <v>4.9000000000000004</v>
      </c>
      <c r="N19" s="36">
        <f t="shared" si="16"/>
        <v>0.98000000000000009</v>
      </c>
      <c r="O19" s="34">
        <f t="shared" si="10"/>
        <v>4.3</v>
      </c>
      <c r="P19" s="36">
        <f t="shared" si="17"/>
        <v>0.86</v>
      </c>
      <c r="Q19" s="34">
        <f t="shared" si="11"/>
        <v>4.5</v>
      </c>
      <c r="R19" s="36">
        <f t="shared" si="18"/>
        <v>0.45</v>
      </c>
      <c r="S19" s="34">
        <f t="shared" si="12"/>
        <v>5</v>
      </c>
      <c r="T19" s="36">
        <f t="shared" si="19"/>
        <v>0.5</v>
      </c>
      <c r="U19" s="37">
        <f t="shared" si="20"/>
        <v>4.75</v>
      </c>
      <c r="V19" s="40">
        <f t="shared" si="13"/>
        <v>3.5</v>
      </c>
      <c r="W19" s="36">
        <f t="shared" si="21"/>
        <v>0.35000000000000003</v>
      </c>
      <c r="X19" s="38">
        <f t="shared" si="22"/>
        <v>4.1524999999999999</v>
      </c>
      <c r="Y19" s="39" t="str">
        <f t="shared" si="23"/>
        <v>Aprobó</v>
      </c>
    </row>
    <row r="20" spans="1:25" ht="17.25" thickTop="1" thickBot="1" x14ac:dyDescent="0.3">
      <c r="A20" s="44">
        <v>7</v>
      </c>
      <c r="B20" s="34" t="str">
        <f t="shared" si="0"/>
        <v>DEISY HERRERA</v>
      </c>
      <c r="C20" s="34">
        <f t="shared" si="1"/>
        <v>5</v>
      </c>
      <c r="D20" s="34">
        <f t="shared" si="2"/>
        <v>5</v>
      </c>
      <c r="E20" s="34">
        <f t="shared" si="3"/>
        <v>2.2999999999999998</v>
      </c>
      <c r="F20" s="34">
        <f t="shared" si="4"/>
        <v>5</v>
      </c>
      <c r="G20" s="34">
        <f t="shared" si="5"/>
        <v>3.8</v>
      </c>
      <c r="H20" s="34">
        <f t="shared" si="6"/>
        <v>4.8</v>
      </c>
      <c r="I20" s="34">
        <f t="shared" si="7"/>
        <v>4.5999999999999996</v>
      </c>
      <c r="J20" s="34">
        <f t="shared" si="8"/>
        <v>4.5</v>
      </c>
      <c r="K20" s="35">
        <f t="shared" si="14"/>
        <v>4.375</v>
      </c>
      <c r="L20" s="35">
        <f t="shared" si="15"/>
        <v>1.3125</v>
      </c>
      <c r="M20" s="40">
        <f t="shared" si="9"/>
        <v>2</v>
      </c>
      <c r="N20" s="36">
        <f t="shared" si="16"/>
        <v>0.4</v>
      </c>
      <c r="O20" s="34">
        <f t="shared" si="10"/>
        <v>5</v>
      </c>
      <c r="P20" s="36">
        <f t="shared" si="17"/>
        <v>1</v>
      </c>
      <c r="Q20" s="34">
        <f t="shared" si="11"/>
        <v>3.9</v>
      </c>
      <c r="R20" s="36">
        <f t="shared" si="18"/>
        <v>0.39</v>
      </c>
      <c r="S20" s="34">
        <f t="shared" si="12"/>
        <v>2</v>
      </c>
      <c r="T20" s="36">
        <f t="shared" si="19"/>
        <v>0.2</v>
      </c>
      <c r="U20" s="37">
        <f t="shared" si="20"/>
        <v>2.95</v>
      </c>
      <c r="V20" s="40">
        <f t="shared" si="13"/>
        <v>4.5</v>
      </c>
      <c r="W20" s="36">
        <f t="shared" si="21"/>
        <v>0.45</v>
      </c>
      <c r="X20" s="38">
        <f t="shared" si="22"/>
        <v>3.7525000000000004</v>
      </c>
      <c r="Y20" s="39" t="str">
        <f t="shared" si="23"/>
        <v>Aprobó</v>
      </c>
    </row>
    <row r="21" spans="1:25" ht="17.25" thickTop="1" thickBot="1" x14ac:dyDescent="0.3">
      <c r="A21" s="44">
        <v>8</v>
      </c>
      <c r="B21" s="34" t="str">
        <f t="shared" si="0"/>
        <v>DIANA VALENCIA</v>
      </c>
      <c r="C21" s="34">
        <f t="shared" si="1"/>
        <v>2.8</v>
      </c>
      <c r="D21" s="34">
        <f t="shared" si="2"/>
        <v>2.2999999999999998</v>
      </c>
      <c r="E21" s="34">
        <f t="shared" si="3"/>
        <v>2.9</v>
      </c>
      <c r="F21" s="34">
        <f t="shared" si="4"/>
        <v>1.9</v>
      </c>
      <c r="G21" s="34">
        <f t="shared" si="5"/>
        <v>0</v>
      </c>
      <c r="H21" s="34">
        <f t="shared" si="6"/>
        <v>1.6</v>
      </c>
      <c r="I21" s="34">
        <f t="shared" si="7"/>
        <v>1</v>
      </c>
      <c r="J21" s="34">
        <f t="shared" si="8"/>
        <v>1.8</v>
      </c>
      <c r="K21" s="35">
        <f t="shared" si="14"/>
        <v>1.7875000000000001</v>
      </c>
      <c r="L21" s="35">
        <f t="shared" si="15"/>
        <v>0.53625</v>
      </c>
      <c r="M21" s="40">
        <f t="shared" si="9"/>
        <v>3</v>
      </c>
      <c r="N21" s="36">
        <f t="shared" si="16"/>
        <v>0.60000000000000009</v>
      </c>
      <c r="O21" s="34">
        <f t="shared" si="10"/>
        <v>3.9</v>
      </c>
      <c r="P21" s="36">
        <f t="shared" si="17"/>
        <v>0.78</v>
      </c>
      <c r="Q21" s="40">
        <f t="shared" si="11"/>
        <v>3</v>
      </c>
      <c r="R21" s="36">
        <f t="shared" si="18"/>
        <v>0.30000000000000004</v>
      </c>
      <c r="S21" s="34">
        <f t="shared" si="12"/>
        <v>3.5</v>
      </c>
      <c r="T21" s="36">
        <f t="shared" si="19"/>
        <v>0.35000000000000003</v>
      </c>
      <c r="U21" s="37">
        <f t="shared" si="20"/>
        <v>3.25</v>
      </c>
      <c r="V21" s="40">
        <f t="shared" si="13"/>
        <v>4.2</v>
      </c>
      <c r="W21" s="36">
        <f t="shared" si="21"/>
        <v>0.42000000000000004</v>
      </c>
      <c r="X21" s="38">
        <f t="shared" si="22"/>
        <v>2.9862500000000001</v>
      </c>
      <c r="Y21" s="39" t="str">
        <f t="shared" si="23"/>
        <v>Reprobó</v>
      </c>
    </row>
    <row r="22" spans="1:25" ht="17.25" thickTop="1" thickBot="1" x14ac:dyDescent="0.3">
      <c r="A22" s="44">
        <v>9</v>
      </c>
      <c r="B22" s="34" t="str">
        <f t="shared" si="0"/>
        <v>DIEGO GONZALEZ</v>
      </c>
      <c r="C22" s="34">
        <f t="shared" si="1"/>
        <v>0</v>
      </c>
      <c r="D22" s="34">
        <f t="shared" si="2"/>
        <v>3.9</v>
      </c>
      <c r="E22" s="34">
        <f t="shared" si="3"/>
        <v>4.2</v>
      </c>
      <c r="F22" s="34">
        <f t="shared" si="4"/>
        <v>4</v>
      </c>
      <c r="G22" s="34">
        <f t="shared" si="5"/>
        <v>1</v>
      </c>
      <c r="H22" s="34">
        <f t="shared" si="6"/>
        <v>5</v>
      </c>
      <c r="I22" s="34">
        <f t="shared" si="7"/>
        <v>3.2</v>
      </c>
      <c r="J22" s="34">
        <f t="shared" si="8"/>
        <v>2.5</v>
      </c>
      <c r="K22" s="35">
        <f t="shared" si="14"/>
        <v>2.9750000000000001</v>
      </c>
      <c r="L22" s="35">
        <f t="shared" si="15"/>
        <v>0.89249999999999996</v>
      </c>
      <c r="M22" s="40">
        <f t="shared" si="9"/>
        <v>2.5</v>
      </c>
      <c r="N22" s="36">
        <f t="shared" si="16"/>
        <v>0.5</v>
      </c>
      <c r="O22" s="34">
        <f t="shared" si="10"/>
        <v>1.3</v>
      </c>
      <c r="P22" s="36">
        <f t="shared" si="17"/>
        <v>0.26</v>
      </c>
      <c r="Q22" s="40">
        <f t="shared" si="11"/>
        <v>3.1</v>
      </c>
      <c r="R22" s="36">
        <f t="shared" si="18"/>
        <v>0.31000000000000005</v>
      </c>
      <c r="S22" s="34">
        <f t="shared" si="12"/>
        <v>2.2999999999999998</v>
      </c>
      <c r="T22" s="36">
        <f t="shared" si="19"/>
        <v>0.22999999999999998</v>
      </c>
      <c r="U22" s="37">
        <f t="shared" si="20"/>
        <v>2.7</v>
      </c>
      <c r="V22" s="40">
        <f t="shared" si="13"/>
        <v>2.2000000000000002</v>
      </c>
      <c r="W22" s="36">
        <f t="shared" si="21"/>
        <v>0.22000000000000003</v>
      </c>
      <c r="X22" s="38">
        <f t="shared" si="22"/>
        <v>2.4125000000000001</v>
      </c>
      <c r="Y22" s="39" t="str">
        <f t="shared" si="23"/>
        <v>Reprobó</v>
      </c>
    </row>
    <row r="23" spans="1:25" ht="17.25" thickTop="1" thickBot="1" x14ac:dyDescent="0.3">
      <c r="A23" s="44">
        <v>10</v>
      </c>
      <c r="B23" s="34" t="str">
        <f t="shared" si="0"/>
        <v>ELEANY TRUJILLO</v>
      </c>
      <c r="C23" s="34">
        <f t="shared" si="1"/>
        <v>3</v>
      </c>
      <c r="D23" s="34">
        <f t="shared" si="2"/>
        <v>4.9000000000000004</v>
      </c>
      <c r="E23" s="34">
        <f t="shared" si="3"/>
        <v>4.5</v>
      </c>
      <c r="F23" s="34">
        <f t="shared" si="4"/>
        <v>5</v>
      </c>
      <c r="G23" s="34">
        <f t="shared" si="5"/>
        <v>3.5</v>
      </c>
      <c r="H23" s="34">
        <f t="shared" si="6"/>
        <v>4.3</v>
      </c>
      <c r="I23" s="34">
        <f t="shared" si="7"/>
        <v>5</v>
      </c>
      <c r="J23" s="34">
        <f t="shared" si="8"/>
        <v>4.8</v>
      </c>
      <c r="K23" s="35">
        <f t="shared" si="14"/>
        <v>4.375</v>
      </c>
      <c r="L23" s="35">
        <f t="shared" si="15"/>
        <v>1.3125</v>
      </c>
      <c r="M23" s="40">
        <f t="shared" si="9"/>
        <v>3.8</v>
      </c>
      <c r="N23" s="36">
        <f t="shared" si="16"/>
        <v>0.76</v>
      </c>
      <c r="O23" s="40">
        <f t="shared" si="10"/>
        <v>5</v>
      </c>
      <c r="P23" s="36">
        <f t="shared" si="17"/>
        <v>1</v>
      </c>
      <c r="Q23" s="40">
        <f t="shared" si="11"/>
        <v>5</v>
      </c>
      <c r="R23" s="36">
        <f t="shared" si="18"/>
        <v>0.5</v>
      </c>
      <c r="S23" s="34">
        <f t="shared" si="12"/>
        <v>4.8</v>
      </c>
      <c r="T23" s="36">
        <f t="shared" si="19"/>
        <v>0.48</v>
      </c>
      <c r="U23" s="37">
        <f t="shared" si="20"/>
        <v>4.9000000000000004</v>
      </c>
      <c r="V23" s="40">
        <f t="shared" si="13"/>
        <v>4.5</v>
      </c>
      <c r="W23" s="36">
        <f t="shared" si="21"/>
        <v>0.45</v>
      </c>
      <c r="X23" s="38">
        <f t="shared" si="22"/>
        <v>4.5025000000000004</v>
      </c>
      <c r="Y23" s="39" t="str">
        <f t="shared" si="23"/>
        <v>Aprobó</v>
      </c>
    </row>
    <row r="24" spans="1:25" ht="17.25" thickTop="1" thickBot="1" x14ac:dyDescent="0.3">
      <c r="A24" s="44">
        <v>11</v>
      </c>
      <c r="B24" s="34" t="str">
        <f t="shared" si="0"/>
        <v>FREDY MONTES</v>
      </c>
      <c r="C24" s="34">
        <f t="shared" si="1"/>
        <v>0.9</v>
      </c>
      <c r="D24" s="34">
        <f t="shared" si="2"/>
        <v>4.8</v>
      </c>
      <c r="E24" s="34">
        <f t="shared" si="3"/>
        <v>4.9000000000000004</v>
      </c>
      <c r="F24" s="34">
        <f t="shared" si="4"/>
        <v>3.6</v>
      </c>
      <c r="G24" s="34">
        <f t="shared" si="5"/>
        <v>5</v>
      </c>
      <c r="H24" s="34">
        <f t="shared" si="6"/>
        <v>3.5</v>
      </c>
      <c r="I24" s="34">
        <f t="shared" si="7"/>
        <v>4.8</v>
      </c>
      <c r="J24" s="34">
        <f t="shared" si="8"/>
        <v>4.5999999999999996</v>
      </c>
      <c r="K24" s="35">
        <f t="shared" si="14"/>
        <v>4.0125000000000002</v>
      </c>
      <c r="L24" s="35">
        <f t="shared" si="15"/>
        <v>1.2037500000000001</v>
      </c>
      <c r="M24" s="40">
        <f t="shared" si="9"/>
        <v>4.5</v>
      </c>
      <c r="N24" s="36">
        <f t="shared" si="16"/>
        <v>0.9</v>
      </c>
      <c r="O24" s="40">
        <f t="shared" si="10"/>
        <v>5</v>
      </c>
      <c r="P24" s="36">
        <f t="shared" si="17"/>
        <v>1</v>
      </c>
      <c r="Q24" s="40">
        <f t="shared" si="11"/>
        <v>4.3</v>
      </c>
      <c r="R24" s="36">
        <f t="shared" si="18"/>
        <v>0.43</v>
      </c>
      <c r="S24" s="34">
        <f t="shared" si="12"/>
        <v>4.5999999999999996</v>
      </c>
      <c r="T24" s="36">
        <f t="shared" si="19"/>
        <v>0.45999999999999996</v>
      </c>
      <c r="U24" s="37">
        <f t="shared" si="20"/>
        <v>4.4499999999999993</v>
      </c>
      <c r="V24" s="40">
        <f t="shared" si="13"/>
        <v>3</v>
      </c>
      <c r="W24" s="36">
        <f t="shared" si="21"/>
        <v>0.30000000000000004</v>
      </c>
      <c r="X24" s="38">
        <f t="shared" si="22"/>
        <v>4.2937500000000002</v>
      </c>
      <c r="Y24" s="39" t="str">
        <f t="shared" si="23"/>
        <v>Aprobó</v>
      </c>
    </row>
    <row r="25" spans="1:25" ht="17.25" thickTop="1" thickBot="1" x14ac:dyDescent="0.3">
      <c r="A25" s="44">
        <v>12</v>
      </c>
      <c r="B25" s="34" t="str">
        <f t="shared" si="0"/>
        <v>JHON TOBON</v>
      </c>
      <c r="C25" s="34">
        <f t="shared" si="1"/>
        <v>1.2</v>
      </c>
      <c r="D25" s="34">
        <f t="shared" si="2"/>
        <v>2.6</v>
      </c>
      <c r="E25" s="34">
        <f t="shared" si="3"/>
        <v>5</v>
      </c>
      <c r="F25" s="34">
        <f t="shared" si="4"/>
        <v>4.5</v>
      </c>
      <c r="G25" s="34">
        <f t="shared" si="5"/>
        <v>5</v>
      </c>
      <c r="H25" s="34">
        <f t="shared" si="6"/>
        <v>4.0999999999999996</v>
      </c>
      <c r="I25" s="34">
        <f t="shared" si="7"/>
        <v>3.8</v>
      </c>
      <c r="J25" s="34">
        <f t="shared" si="8"/>
        <v>2.2000000000000002</v>
      </c>
      <c r="K25" s="35">
        <f t="shared" si="14"/>
        <v>3.55</v>
      </c>
      <c r="L25" s="35">
        <f t="shared" si="15"/>
        <v>1.0649999999999999</v>
      </c>
      <c r="M25" s="40">
        <f t="shared" si="9"/>
        <v>4.5</v>
      </c>
      <c r="N25" s="36">
        <f t="shared" si="16"/>
        <v>0.9</v>
      </c>
      <c r="O25" s="40">
        <f t="shared" si="10"/>
        <v>4</v>
      </c>
      <c r="P25" s="36">
        <f t="shared" si="17"/>
        <v>0.8</v>
      </c>
      <c r="Q25" s="40">
        <f t="shared" si="11"/>
        <v>3.5</v>
      </c>
      <c r="R25" s="36">
        <f t="shared" si="18"/>
        <v>0.35000000000000003</v>
      </c>
      <c r="S25" s="34">
        <f t="shared" si="12"/>
        <v>4.8</v>
      </c>
      <c r="T25" s="36">
        <f t="shared" si="19"/>
        <v>0.48</v>
      </c>
      <c r="U25" s="37">
        <f t="shared" si="20"/>
        <v>4.1500000000000004</v>
      </c>
      <c r="V25" s="40">
        <f t="shared" si="13"/>
        <v>4.3</v>
      </c>
      <c r="W25" s="36">
        <f t="shared" si="21"/>
        <v>0.43</v>
      </c>
      <c r="X25" s="38">
        <f t="shared" si="22"/>
        <v>4.0249999999999995</v>
      </c>
      <c r="Y25" s="39" t="str">
        <f t="shared" si="23"/>
        <v>Aprobó</v>
      </c>
    </row>
    <row r="26" spans="1:25" ht="17.25" thickTop="1" thickBot="1" x14ac:dyDescent="0.3">
      <c r="A26" s="44">
        <v>13</v>
      </c>
      <c r="B26" s="34" t="str">
        <f t="shared" si="0"/>
        <v>JOSE CIFUENTES</v>
      </c>
      <c r="C26" s="34">
        <f t="shared" si="1"/>
        <v>5</v>
      </c>
      <c r="D26" s="34">
        <f t="shared" si="2"/>
        <v>5</v>
      </c>
      <c r="E26" s="34">
        <f t="shared" si="3"/>
        <v>5</v>
      </c>
      <c r="F26" s="34">
        <f t="shared" si="4"/>
        <v>2.9</v>
      </c>
      <c r="G26" s="34">
        <f t="shared" si="5"/>
        <v>5</v>
      </c>
      <c r="H26" s="34">
        <f t="shared" si="6"/>
        <v>3.8</v>
      </c>
      <c r="I26" s="34">
        <f t="shared" si="7"/>
        <v>4.2</v>
      </c>
      <c r="J26" s="34">
        <f t="shared" si="8"/>
        <v>4</v>
      </c>
      <c r="K26" s="35">
        <f t="shared" si="14"/>
        <v>4.3624999999999998</v>
      </c>
      <c r="L26" s="35">
        <f t="shared" si="15"/>
        <v>1.3087499999999999</v>
      </c>
      <c r="M26" s="40">
        <f t="shared" si="9"/>
        <v>4.5</v>
      </c>
      <c r="N26" s="36">
        <f t="shared" si="16"/>
        <v>0.9</v>
      </c>
      <c r="O26" s="40">
        <f t="shared" si="10"/>
        <v>4</v>
      </c>
      <c r="P26" s="36">
        <f t="shared" si="17"/>
        <v>0.8</v>
      </c>
      <c r="Q26" s="40">
        <f t="shared" si="11"/>
        <v>4.0999999999999996</v>
      </c>
      <c r="R26" s="36">
        <f t="shared" si="18"/>
        <v>0.41</v>
      </c>
      <c r="S26" s="34">
        <f t="shared" si="12"/>
        <v>3.1</v>
      </c>
      <c r="T26" s="36">
        <f t="shared" si="19"/>
        <v>0.31000000000000005</v>
      </c>
      <c r="U26" s="37">
        <f t="shared" si="20"/>
        <v>3.5999999999999996</v>
      </c>
      <c r="V26" s="40">
        <f t="shared" si="13"/>
        <v>4.5</v>
      </c>
      <c r="W26" s="36">
        <f t="shared" si="21"/>
        <v>0.45</v>
      </c>
      <c r="X26" s="38">
        <f t="shared" si="22"/>
        <v>4.17875</v>
      </c>
      <c r="Y26" s="39" t="str">
        <f t="shared" si="23"/>
        <v>Aprobó</v>
      </c>
    </row>
    <row r="27" spans="1:25" ht="17.25" thickTop="1" thickBot="1" x14ac:dyDescent="0.3">
      <c r="A27" s="44">
        <v>14</v>
      </c>
      <c r="B27" s="34" t="str">
        <f t="shared" si="0"/>
        <v>JOSE DAVID VERGARA</v>
      </c>
      <c r="C27" s="34">
        <f t="shared" si="1"/>
        <v>5</v>
      </c>
      <c r="D27" s="34">
        <f t="shared" si="2"/>
        <v>4.5</v>
      </c>
      <c r="E27" s="34">
        <f t="shared" si="3"/>
        <v>5</v>
      </c>
      <c r="F27" s="34">
        <f t="shared" si="4"/>
        <v>3.2</v>
      </c>
      <c r="G27" s="34">
        <f t="shared" si="5"/>
        <v>4.5</v>
      </c>
      <c r="H27" s="34">
        <f t="shared" si="6"/>
        <v>4</v>
      </c>
      <c r="I27" s="34">
        <f t="shared" si="7"/>
        <v>4.8</v>
      </c>
      <c r="J27" s="34">
        <f t="shared" si="8"/>
        <v>5</v>
      </c>
      <c r="K27" s="35">
        <f t="shared" si="14"/>
        <v>4.5</v>
      </c>
      <c r="L27" s="35">
        <f t="shared" si="15"/>
        <v>1.3499999999999999</v>
      </c>
      <c r="M27" s="40">
        <f t="shared" si="9"/>
        <v>3.9</v>
      </c>
      <c r="N27" s="36">
        <f t="shared" si="16"/>
        <v>0.78</v>
      </c>
      <c r="O27" s="40">
        <f t="shared" si="10"/>
        <v>3.6</v>
      </c>
      <c r="P27" s="36">
        <f t="shared" si="17"/>
        <v>0.72000000000000008</v>
      </c>
      <c r="Q27" s="40">
        <f t="shared" si="11"/>
        <v>3.8</v>
      </c>
      <c r="R27" s="36">
        <f t="shared" si="18"/>
        <v>0.38</v>
      </c>
      <c r="S27" s="34">
        <f t="shared" si="12"/>
        <v>5</v>
      </c>
      <c r="T27" s="36">
        <f t="shared" si="19"/>
        <v>0.5</v>
      </c>
      <c r="U27" s="37">
        <f t="shared" si="20"/>
        <v>4.4000000000000004</v>
      </c>
      <c r="V27" s="40">
        <f t="shared" si="13"/>
        <v>3</v>
      </c>
      <c r="W27" s="36">
        <f t="shared" si="21"/>
        <v>0.30000000000000004</v>
      </c>
      <c r="X27" s="38">
        <f t="shared" si="22"/>
        <v>4.03</v>
      </c>
      <c r="Y27" s="39" t="str">
        <f t="shared" si="23"/>
        <v>Aprobó</v>
      </c>
    </row>
    <row r="28" spans="1:25" ht="17.25" thickTop="1" thickBot="1" x14ac:dyDescent="0.3">
      <c r="A28" s="44">
        <v>15</v>
      </c>
      <c r="B28" s="34" t="str">
        <f t="shared" si="0"/>
        <v>LAURA GONZALEZ</v>
      </c>
      <c r="C28" s="34">
        <f t="shared" si="1"/>
        <v>5</v>
      </c>
      <c r="D28" s="34">
        <f t="shared" si="2"/>
        <v>4.2</v>
      </c>
      <c r="E28" s="34">
        <f t="shared" si="3"/>
        <v>4.5</v>
      </c>
      <c r="F28" s="34">
        <f t="shared" si="4"/>
        <v>2.5</v>
      </c>
      <c r="G28" s="34">
        <f t="shared" si="5"/>
        <v>5</v>
      </c>
      <c r="H28" s="34">
        <f t="shared" si="6"/>
        <v>3.9</v>
      </c>
      <c r="I28" s="34">
        <f t="shared" si="7"/>
        <v>5</v>
      </c>
      <c r="J28" s="34">
        <f t="shared" si="8"/>
        <v>4.8</v>
      </c>
      <c r="K28" s="35">
        <f t="shared" si="14"/>
        <v>4.3624999999999998</v>
      </c>
      <c r="L28" s="35">
        <f t="shared" si="15"/>
        <v>1.3087499999999999</v>
      </c>
      <c r="M28" s="40">
        <f t="shared" si="9"/>
        <v>0</v>
      </c>
      <c r="N28" s="36">
        <f t="shared" si="16"/>
        <v>0</v>
      </c>
      <c r="O28" s="40">
        <f t="shared" si="10"/>
        <v>3.1</v>
      </c>
      <c r="P28" s="36">
        <f t="shared" si="17"/>
        <v>0.62000000000000011</v>
      </c>
      <c r="Q28" s="40">
        <f t="shared" si="11"/>
        <v>4</v>
      </c>
      <c r="R28" s="36">
        <f t="shared" si="18"/>
        <v>0.4</v>
      </c>
      <c r="S28" s="34">
        <f t="shared" si="12"/>
        <v>4.3</v>
      </c>
      <c r="T28" s="36">
        <f t="shared" si="19"/>
        <v>0.43</v>
      </c>
      <c r="U28" s="37">
        <f t="shared" si="20"/>
        <v>4.1500000000000004</v>
      </c>
      <c r="V28" s="40">
        <f t="shared" si="13"/>
        <v>4</v>
      </c>
      <c r="W28" s="36">
        <f t="shared" si="21"/>
        <v>0.4</v>
      </c>
      <c r="X28" s="38">
        <f t="shared" si="22"/>
        <v>3.1587499999999999</v>
      </c>
      <c r="Y28" s="39" t="str">
        <f t="shared" si="23"/>
        <v>Aprobó</v>
      </c>
    </row>
    <row r="29" spans="1:25" ht="17.25" thickTop="1" thickBot="1" x14ac:dyDescent="0.3">
      <c r="A29" s="44">
        <v>16</v>
      </c>
      <c r="B29" s="34" t="str">
        <f t="shared" si="0"/>
        <v>LINA JARAMILLO</v>
      </c>
      <c r="C29" s="34">
        <f t="shared" si="1"/>
        <v>4.9000000000000004</v>
      </c>
      <c r="D29" s="34">
        <f t="shared" si="2"/>
        <v>3.2</v>
      </c>
      <c r="E29" s="34">
        <f t="shared" si="3"/>
        <v>4.9000000000000004</v>
      </c>
      <c r="F29" s="34">
        <f t="shared" si="4"/>
        <v>3.5</v>
      </c>
      <c r="G29" s="34">
        <f t="shared" si="5"/>
        <v>3.9</v>
      </c>
      <c r="H29" s="34">
        <f t="shared" si="6"/>
        <v>4.5</v>
      </c>
      <c r="I29" s="34">
        <f t="shared" si="7"/>
        <v>3.5</v>
      </c>
      <c r="J29" s="34">
        <f t="shared" si="8"/>
        <v>4.5</v>
      </c>
      <c r="K29" s="35">
        <f t="shared" si="14"/>
        <v>4.1124999999999998</v>
      </c>
      <c r="L29" s="35">
        <f t="shared" si="15"/>
        <v>1.2337499999999999</v>
      </c>
      <c r="M29" s="40">
        <f t="shared" si="9"/>
        <v>4.8</v>
      </c>
      <c r="N29" s="36">
        <f t="shared" si="16"/>
        <v>0.96</v>
      </c>
      <c r="O29" s="40">
        <f t="shared" si="10"/>
        <v>3.7</v>
      </c>
      <c r="P29" s="36">
        <f t="shared" si="17"/>
        <v>0.7400000000000001</v>
      </c>
      <c r="Q29" s="40">
        <f t="shared" si="11"/>
        <v>3.9</v>
      </c>
      <c r="R29" s="36">
        <f t="shared" si="18"/>
        <v>0.39</v>
      </c>
      <c r="S29" s="34">
        <f t="shared" si="12"/>
        <v>3.5</v>
      </c>
      <c r="T29" s="36">
        <f t="shared" si="19"/>
        <v>0.35000000000000003</v>
      </c>
      <c r="U29" s="37">
        <f t="shared" si="20"/>
        <v>3.7</v>
      </c>
      <c r="V29" s="40">
        <f t="shared" si="13"/>
        <v>3.5</v>
      </c>
      <c r="W29" s="36">
        <f t="shared" si="21"/>
        <v>0.35000000000000003</v>
      </c>
      <c r="X29" s="38">
        <f t="shared" si="22"/>
        <v>4.0237499999999997</v>
      </c>
      <c r="Y29" s="39" t="str">
        <f t="shared" si="23"/>
        <v>Aprobó</v>
      </c>
    </row>
    <row r="30" spans="1:25" ht="17.25" thickTop="1" thickBot="1" x14ac:dyDescent="0.3">
      <c r="A30" s="44">
        <v>17</v>
      </c>
      <c r="B30" s="34" t="str">
        <f t="shared" si="0"/>
        <v>OSMAIRA VELEZ</v>
      </c>
      <c r="C30" s="34">
        <f t="shared" si="1"/>
        <v>3.9</v>
      </c>
      <c r="D30" s="34">
        <f t="shared" si="2"/>
        <v>5</v>
      </c>
      <c r="E30" s="34">
        <f t="shared" si="3"/>
        <v>4.8</v>
      </c>
      <c r="F30" s="34">
        <f t="shared" si="4"/>
        <v>4</v>
      </c>
      <c r="G30" s="34">
        <f t="shared" si="5"/>
        <v>5</v>
      </c>
      <c r="H30" s="34">
        <f t="shared" si="6"/>
        <v>5</v>
      </c>
      <c r="I30" s="34">
        <f t="shared" si="7"/>
        <v>2.2999999999999998</v>
      </c>
      <c r="J30" s="34">
        <f t="shared" si="8"/>
        <v>5</v>
      </c>
      <c r="K30" s="35">
        <f t="shared" si="14"/>
        <v>4.375</v>
      </c>
      <c r="L30" s="35">
        <f t="shared" si="15"/>
        <v>1.3125</v>
      </c>
      <c r="M30" s="40">
        <f t="shared" si="9"/>
        <v>3.7</v>
      </c>
      <c r="N30" s="36">
        <f t="shared" si="16"/>
        <v>0.7400000000000001</v>
      </c>
      <c r="O30" s="40">
        <f t="shared" si="10"/>
        <v>4.5</v>
      </c>
      <c r="P30" s="36">
        <f t="shared" si="17"/>
        <v>0.9</v>
      </c>
      <c r="Q30" s="40">
        <f t="shared" si="11"/>
        <v>4.5</v>
      </c>
      <c r="R30" s="36">
        <f t="shared" si="18"/>
        <v>0.45</v>
      </c>
      <c r="S30" s="34">
        <f t="shared" si="12"/>
        <v>4.0999999999999996</v>
      </c>
      <c r="T30" s="36">
        <f t="shared" si="19"/>
        <v>0.41</v>
      </c>
      <c r="U30" s="37">
        <f t="shared" si="20"/>
        <v>4.3</v>
      </c>
      <c r="V30" s="40">
        <f t="shared" si="13"/>
        <v>4.5</v>
      </c>
      <c r="W30" s="36">
        <f t="shared" si="21"/>
        <v>0.45</v>
      </c>
      <c r="X30" s="38">
        <f t="shared" si="22"/>
        <v>4.2625000000000002</v>
      </c>
      <c r="Y30" s="39" t="str">
        <f t="shared" si="23"/>
        <v>Aprobó</v>
      </c>
    </row>
    <row r="31" spans="1:25" ht="17.25" thickTop="1" thickBot="1" x14ac:dyDescent="0.3">
      <c r="A31" s="44">
        <v>18</v>
      </c>
      <c r="B31" s="34" t="str">
        <f t="shared" si="0"/>
        <v>PABLO GOMEZ</v>
      </c>
      <c r="C31" s="34">
        <f t="shared" si="1"/>
        <v>3.8</v>
      </c>
      <c r="D31" s="34">
        <f t="shared" si="2"/>
        <v>4.8</v>
      </c>
      <c r="E31" s="34">
        <f t="shared" si="3"/>
        <v>4.5999999999999996</v>
      </c>
      <c r="F31" s="34">
        <f t="shared" si="4"/>
        <v>5</v>
      </c>
      <c r="G31" s="34">
        <f t="shared" si="5"/>
        <v>5</v>
      </c>
      <c r="H31" s="34">
        <f t="shared" si="6"/>
        <v>3.4</v>
      </c>
      <c r="I31" s="34">
        <f t="shared" si="7"/>
        <v>2.9</v>
      </c>
      <c r="J31" s="34">
        <f t="shared" si="8"/>
        <v>1</v>
      </c>
      <c r="K31" s="35">
        <f t="shared" si="14"/>
        <v>3.8124999999999996</v>
      </c>
      <c r="L31" s="35">
        <f t="shared" si="15"/>
        <v>1.1437499999999998</v>
      </c>
      <c r="M31" s="40">
        <f t="shared" si="9"/>
        <v>3.8</v>
      </c>
      <c r="N31" s="36">
        <f t="shared" si="16"/>
        <v>0.76</v>
      </c>
      <c r="O31" s="40">
        <f t="shared" si="10"/>
        <v>5</v>
      </c>
      <c r="P31" s="36">
        <f t="shared" si="17"/>
        <v>1</v>
      </c>
      <c r="Q31" s="40">
        <f t="shared" si="11"/>
        <v>5</v>
      </c>
      <c r="R31" s="36">
        <f t="shared" si="18"/>
        <v>0.5</v>
      </c>
      <c r="S31" s="34">
        <f t="shared" si="12"/>
        <v>3.8</v>
      </c>
      <c r="T31" s="36">
        <f t="shared" si="19"/>
        <v>0.38</v>
      </c>
      <c r="U31" s="37">
        <f t="shared" si="20"/>
        <v>4.4000000000000004</v>
      </c>
      <c r="V31" s="40">
        <f t="shared" si="13"/>
        <v>4.5</v>
      </c>
      <c r="W31" s="36">
        <f t="shared" si="21"/>
        <v>0.45</v>
      </c>
      <c r="X31" s="38">
        <f t="shared" si="22"/>
        <v>4.2337499999999997</v>
      </c>
      <c r="Y31" s="39" t="str">
        <f t="shared" si="23"/>
        <v>Aprobó</v>
      </c>
    </row>
    <row r="32" spans="1:25" ht="17.25" thickTop="1" thickBot="1" x14ac:dyDescent="0.3">
      <c r="A32" s="44">
        <v>19</v>
      </c>
      <c r="B32" s="34" t="str">
        <f t="shared" si="0"/>
        <v>ROBINSON VARGAS</v>
      </c>
      <c r="C32" s="34">
        <f t="shared" si="1"/>
        <v>5</v>
      </c>
      <c r="D32" s="34">
        <f t="shared" si="2"/>
        <v>4.9000000000000004</v>
      </c>
      <c r="E32" s="34">
        <f t="shared" si="3"/>
        <v>4.2</v>
      </c>
      <c r="F32" s="34">
        <f t="shared" si="4"/>
        <v>4</v>
      </c>
      <c r="G32" s="34">
        <f t="shared" si="5"/>
        <v>4.8</v>
      </c>
      <c r="H32" s="34">
        <f t="shared" si="6"/>
        <v>5</v>
      </c>
      <c r="I32" s="34">
        <f t="shared" si="7"/>
        <v>4.5999999999999996</v>
      </c>
      <c r="J32" s="34">
        <f t="shared" si="8"/>
        <v>4.5</v>
      </c>
      <c r="K32" s="35">
        <f t="shared" si="14"/>
        <v>4.625</v>
      </c>
      <c r="L32" s="35">
        <f t="shared" si="15"/>
        <v>1.3875</v>
      </c>
      <c r="M32" s="40">
        <f t="shared" si="9"/>
        <v>3.5</v>
      </c>
      <c r="N32" s="36">
        <f t="shared" si="16"/>
        <v>0.70000000000000007</v>
      </c>
      <c r="O32" s="40">
        <f t="shared" si="10"/>
        <v>5</v>
      </c>
      <c r="P32" s="36">
        <f t="shared" si="17"/>
        <v>1</v>
      </c>
      <c r="Q32" s="40">
        <f t="shared" si="11"/>
        <v>4</v>
      </c>
      <c r="R32" s="36">
        <f t="shared" si="18"/>
        <v>0.4</v>
      </c>
      <c r="S32" s="34">
        <f t="shared" si="12"/>
        <v>4</v>
      </c>
      <c r="T32" s="36">
        <f t="shared" si="19"/>
        <v>0.4</v>
      </c>
      <c r="U32" s="37">
        <f t="shared" si="20"/>
        <v>4</v>
      </c>
      <c r="V32" s="40">
        <f t="shared" si="13"/>
        <v>4.5</v>
      </c>
      <c r="W32" s="36">
        <f t="shared" si="21"/>
        <v>0.45</v>
      </c>
      <c r="X32" s="38">
        <f t="shared" si="22"/>
        <v>4.3374999999999995</v>
      </c>
      <c r="Y32" s="39" t="str">
        <f t="shared" si="23"/>
        <v>Aprobó</v>
      </c>
    </row>
    <row r="33" spans="1:25" ht="17.25" thickTop="1" thickBot="1" x14ac:dyDescent="0.3">
      <c r="A33" s="44">
        <v>20</v>
      </c>
      <c r="B33" s="34" t="str">
        <f t="shared" si="0"/>
        <v>SANDRA MONTOYA</v>
      </c>
      <c r="C33" s="34">
        <f t="shared" si="1"/>
        <v>4</v>
      </c>
      <c r="D33" s="34">
        <f t="shared" si="2"/>
        <v>5</v>
      </c>
      <c r="E33" s="34">
        <f t="shared" si="3"/>
        <v>3.6</v>
      </c>
      <c r="F33" s="34">
        <f t="shared" si="4"/>
        <v>4</v>
      </c>
      <c r="G33" s="34">
        <f t="shared" si="5"/>
        <v>4.8</v>
      </c>
      <c r="H33" s="34">
        <f t="shared" si="6"/>
        <v>3.2</v>
      </c>
      <c r="I33" s="34">
        <f t="shared" si="7"/>
        <v>4.5</v>
      </c>
      <c r="J33" s="34">
        <f t="shared" si="8"/>
        <v>4.5999999999999996</v>
      </c>
      <c r="K33" s="35">
        <f t="shared" si="14"/>
        <v>4.2125000000000004</v>
      </c>
      <c r="L33" s="35">
        <f t="shared" si="15"/>
        <v>1.2637500000000002</v>
      </c>
      <c r="M33" s="40">
        <f t="shared" si="9"/>
        <v>4</v>
      </c>
      <c r="N33" s="36">
        <f t="shared" si="16"/>
        <v>0.8</v>
      </c>
      <c r="O33" s="40">
        <f t="shared" si="10"/>
        <v>5</v>
      </c>
      <c r="P33" s="36">
        <f t="shared" si="17"/>
        <v>1</v>
      </c>
      <c r="Q33" s="40">
        <f t="shared" si="11"/>
        <v>4</v>
      </c>
      <c r="R33" s="36">
        <f t="shared" si="18"/>
        <v>0.4</v>
      </c>
      <c r="S33" s="34">
        <f t="shared" si="12"/>
        <v>3.9</v>
      </c>
      <c r="T33" s="36">
        <f t="shared" si="19"/>
        <v>0.39</v>
      </c>
      <c r="U33" s="37">
        <f t="shared" si="20"/>
        <v>3.95</v>
      </c>
      <c r="V33" s="40">
        <f t="shared" si="13"/>
        <v>3.5</v>
      </c>
      <c r="W33" s="36">
        <f t="shared" si="21"/>
        <v>0.35000000000000003</v>
      </c>
      <c r="X33" s="38">
        <f t="shared" si="22"/>
        <v>4.2037500000000003</v>
      </c>
      <c r="Y33" s="39" t="str">
        <f t="shared" si="23"/>
        <v>Aprobó</v>
      </c>
    </row>
    <row r="34" spans="1:25" ht="17.25" thickTop="1" thickBo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41"/>
      <c r="T34" s="20"/>
      <c r="U34" s="20"/>
      <c r="V34" s="20"/>
      <c r="W34" s="20"/>
      <c r="X34" s="20"/>
      <c r="Y34" s="20"/>
    </row>
    <row r="35" spans="1:25" ht="17.25" thickTop="1" thickBo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42" t="s">
        <v>34</v>
      </c>
      <c r="Y35" s="43">
        <f>MAX(X14:X33)</f>
        <v>4.5025000000000004</v>
      </c>
    </row>
    <row r="36" spans="1:25" ht="17.25" thickTop="1" thickBo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42" t="s">
        <v>35</v>
      </c>
      <c r="Y36" s="43">
        <f>MIN(X14:X33)</f>
        <v>2.4125000000000001</v>
      </c>
    </row>
    <row r="37" spans="1:25" ht="17.25" thickTop="1" thickBo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42" t="s">
        <v>36</v>
      </c>
      <c r="Y37" s="43">
        <f>AVERAGE(X14:X33)</f>
        <v>3.8843750000000008</v>
      </c>
    </row>
    <row r="38" spans="1:25" ht="16.5" thickTop="1" x14ac:dyDescent="0.25">
      <c r="T38" s="9"/>
      <c r="U38" s="9"/>
    </row>
    <row r="41" spans="1:25" x14ac:dyDescent="0.25">
      <c r="M41" s="9"/>
    </row>
  </sheetData>
  <sheetProtection algorithmName="SHA-512" hashValue="l08fhKwXpTLTajonc2bRyta2e0zZdjIypLB12iRCMSshcoYPKqLgt0dzEa6DVRtj7VZl6A0+FJTVA+rsjv318A==" saltValue="Z77JYth4AMn+jlDvZUQj9Q==" spinCount="100000" sheet="1" objects="1" scenarios="1"/>
  <mergeCells count="4">
    <mergeCell ref="A9:Y10"/>
    <mergeCell ref="A11:Y11"/>
    <mergeCell ref="C12:J12"/>
    <mergeCell ref="C13:J1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67"/>
  <sheetViews>
    <sheetView tabSelected="1" zoomScale="96" zoomScaleNormal="96" workbookViewId="0">
      <selection activeCell="G4" sqref="G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  <col min="8" max="8" width="5.7109375" customWidth="1"/>
    <col min="9" max="9" width="12.85546875" customWidth="1"/>
    <col min="10" max="10" width="50.28515625" customWidth="1"/>
    <col min="11" max="11" width="3.42578125" customWidth="1"/>
  </cols>
  <sheetData>
    <row r="2" spans="2:16" x14ac:dyDescent="0.25">
      <c r="B2" s="11"/>
      <c r="C2" s="11"/>
      <c r="D2" s="11"/>
      <c r="E2" s="11"/>
    </row>
    <row r="3" spans="2:16" x14ac:dyDescent="0.25">
      <c r="B3" s="11"/>
      <c r="C3" s="60" t="s">
        <v>50</v>
      </c>
      <c r="D3" s="58" t="s">
        <v>56</v>
      </c>
      <c r="E3" s="11"/>
    </row>
    <row r="4" spans="2:16" x14ac:dyDescent="0.25">
      <c r="B4" s="11"/>
      <c r="C4" s="60"/>
      <c r="D4" s="58"/>
      <c r="E4" s="11"/>
    </row>
    <row r="5" spans="2:16" x14ac:dyDescent="0.25">
      <c r="B5" s="11"/>
      <c r="C5" s="60"/>
      <c r="D5" s="58"/>
      <c r="E5" s="11"/>
    </row>
    <row r="6" spans="2:16" x14ac:dyDescent="0.25">
      <c r="B6" s="11"/>
      <c r="C6" t="s">
        <v>37</v>
      </c>
      <c r="D6" s="45">
        <v>1</v>
      </c>
      <c r="E6" s="11"/>
      <c r="H6" s="59" t="s">
        <v>46</v>
      </c>
      <c r="I6" s="59"/>
      <c r="J6" s="59"/>
      <c r="K6" s="59"/>
      <c r="L6" s="59"/>
      <c r="M6" s="59"/>
      <c r="N6" s="59"/>
      <c r="O6" s="59"/>
      <c r="P6" s="59"/>
    </row>
    <row r="7" spans="2:16" x14ac:dyDescent="0.25">
      <c r="B7" s="11"/>
      <c r="C7" t="s">
        <v>38</v>
      </c>
      <c r="D7" s="17" t="str">
        <f>IF(ISBLANK(D6),"",IF(ISERROR(VLOOKUP(D6,Planillanotas,2,FALSE)),"",VLOOKUP(D6,Planillanotas,2,FALSE)))</f>
        <v>ALEJANDRO SEPULVEDA</v>
      </c>
      <c r="E7" s="11"/>
      <c r="H7" s="59"/>
      <c r="I7" s="59"/>
      <c r="J7" s="59"/>
      <c r="K7" s="59"/>
      <c r="L7" s="59"/>
      <c r="M7" s="59"/>
      <c r="N7" s="59"/>
      <c r="O7" s="59"/>
      <c r="P7" s="59"/>
    </row>
    <row r="8" spans="2:16" x14ac:dyDescent="0.25">
      <c r="B8" s="11"/>
      <c r="C8" t="s">
        <v>39</v>
      </c>
      <c r="D8" s="16">
        <f>IF(ISERROR(VLOOKUP(D6,Planillanotas,11,FALSE)),"",VLOOKUP(D6,Planillanotas,11,FALSE))</f>
        <v>3.7249999999999996</v>
      </c>
      <c r="E8" s="11"/>
      <c r="H8" s="59"/>
      <c r="I8" s="59"/>
      <c r="J8" s="59"/>
      <c r="K8" s="59"/>
      <c r="L8" s="59"/>
      <c r="M8" s="59"/>
      <c r="N8" s="59"/>
      <c r="O8" s="59"/>
      <c r="P8" s="59"/>
    </row>
    <row r="9" spans="2:16" x14ac:dyDescent="0.25">
      <c r="B9" s="11"/>
      <c r="C9" t="s">
        <v>40</v>
      </c>
      <c r="D9" s="16">
        <f>IF(ISERROR(VLOOKUP(D6,Planillanotas,13,FALSE)),"",VLOOKUP(D6,Planillanotas,13,FALSE))</f>
        <v>3.8</v>
      </c>
      <c r="E9" s="11"/>
      <c r="H9" s="59"/>
      <c r="I9" s="59"/>
      <c r="J9" s="59"/>
      <c r="K9" s="59"/>
      <c r="L9" s="59"/>
      <c r="M9" s="59"/>
      <c r="N9" s="59"/>
      <c r="O9" s="59"/>
      <c r="P9" s="59"/>
    </row>
    <row r="10" spans="2:16" x14ac:dyDescent="0.25">
      <c r="B10" s="11"/>
      <c r="C10" t="s">
        <v>53</v>
      </c>
      <c r="D10" s="16">
        <f>IF(ISERROR(VLOOKUP(D6,Planillanotas,15,FALSE)),"",VLOOKUP(D6,Planillanotas,15,FALSE))</f>
        <v>4.3</v>
      </c>
      <c r="E10" s="11"/>
      <c r="H10" s="59"/>
      <c r="I10" s="59"/>
      <c r="J10" s="59"/>
      <c r="K10" s="59"/>
      <c r="L10" s="59"/>
      <c r="M10" s="59"/>
      <c r="N10" s="59"/>
      <c r="O10" s="59"/>
      <c r="P10" s="59"/>
    </row>
    <row r="11" spans="2:16" x14ac:dyDescent="0.25">
      <c r="B11" s="11"/>
      <c r="C11" t="s">
        <v>41</v>
      </c>
      <c r="D11" s="16">
        <f>IF(ISERROR(VLOOKUP(D6,Planillanotas,21,FALSE)),"",VLOOKUP(D6,Planillanotas,21,FALSE))</f>
        <v>3.15</v>
      </c>
      <c r="E11" s="11"/>
      <c r="H11" s="59"/>
      <c r="I11" s="59"/>
      <c r="J11" s="59"/>
      <c r="K11" s="59"/>
      <c r="L11" s="59"/>
      <c r="M11" s="59"/>
      <c r="N11" s="59"/>
      <c r="O11" s="59"/>
      <c r="P11" s="59"/>
    </row>
    <row r="12" spans="2:16" x14ac:dyDescent="0.25">
      <c r="B12" s="11"/>
      <c r="C12" t="s">
        <v>42</v>
      </c>
      <c r="D12" s="16">
        <f>IF(ISERROR(VLOOKUP(D6,Planillanotas,22,FALSE)),"",VLOOKUP(D6,Planillanotas,22,FALSE))</f>
        <v>3.5</v>
      </c>
      <c r="E12" s="11"/>
    </row>
    <row r="13" spans="2:16" x14ac:dyDescent="0.25">
      <c r="B13" s="11"/>
      <c r="C13" t="s">
        <v>43</v>
      </c>
      <c r="D13" s="16">
        <f>IF(ISERROR(VLOOKUP(D6,Planillanotas,24,FALSE)),"",VLOOKUP(D6,Planillanotas,24,FALSE))</f>
        <v>3.7174999999999998</v>
      </c>
      <c r="E13" s="11"/>
    </row>
    <row r="14" spans="2:16" x14ac:dyDescent="0.25">
      <c r="B14" s="11"/>
      <c r="E14" s="11"/>
    </row>
    <row r="15" spans="2:16" x14ac:dyDescent="0.25">
      <c r="B15" s="11"/>
      <c r="C15" s="11"/>
      <c r="D15" s="11"/>
      <c r="E15" s="11"/>
    </row>
    <row r="18" spans="2:11" x14ac:dyDescent="0.25">
      <c r="B18" s="11"/>
      <c r="C18" s="11"/>
      <c r="D18" s="11"/>
      <c r="E18" s="11"/>
      <c r="H18" s="11"/>
      <c r="I18" s="11"/>
      <c r="J18" s="11"/>
      <c r="K18" s="11"/>
    </row>
    <row r="19" spans="2:11" ht="15" customHeight="1" x14ac:dyDescent="0.25">
      <c r="B19" s="11"/>
      <c r="C19" s="60" t="s">
        <v>50</v>
      </c>
      <c r="D19" s="58" t="s">
        <v>56</v>
      </c>
      <c r="E19" s="11"/>
      <c r="H19" s="11"/>
      <c r="I19" s="60" t="s">
        <v>50</v>
      </c>
      <c r="J19" s="58" t="s">
        <v>56</v>
      </c>
      <c r="K19" s="11"/>
    </row>
    <row r="20" spans="2:11" ht="15" customHeight="1" x14ac:dyDescent="0.25">
      <c r="B20" s="11"/>
      <c r="C20" s="60"/>
      <c r="D20" s="58"/>
      <c r="E20" s="11"/>
      <c r="H20" s="11"/>
      <c r="I20" s="60"/>
      <c r="J20" s="58"/>
      <c r="K20" s="11"/>
    </row>
    <row r="21" spans="2:11" ht="15" customHeight="1" x14ac:dyDescent="0.25">
      <c r="B21" s="11"/>
      <c r="C21" s="60"/>
      <c r="D21" s="58"/>
      <c r="E21" s="11"/>
      <c r="H21" s="11"/>
      <c r="I21" s="60"/>
      <c r="J21" s="58"/>
      <c r="K21" s="11"/>
    </row>
    <row r="22" spans="2:11" x14ac:dyDescent="0.25">
      <c r="B22" s="11"/>
      <c r="C22" t="s">
        <v>37</v>
      </c>
      <c r="D22" s="45">
        <v>2</v>
      </c>
      <c r="E22" s="11"/>
      <c r="H22" s="11"/>
      <c r="I22" t="s">
        <v>37</v>
      </c>
      <c r="J22" s="45">
        <v>3</v>
      </c>
      <c r="K22" s="11"/>
    </row>
    <row r="23" spans="2:11" x14ac:dyDescent="0.25">
      <c r="B23" s="11"/>
      <c r="C23" t="s">
        <v>38</v>
      </c>
      <c r="D23" s="17" t="str">
        <f>IF(ISBLANK(D22),"",IF(ISERROR(VLOOKUP(D22,Planillanotas,2,FALSE)),"",VLOOKUP(D22,Planillanotas,2,FALSE)))</f>
        <v>CARLOS JARAMILLO</v>
      </c>
      <c r="E23" s="11"/>
      <c r="H23" s="11"/>
      <c r="I23" t="s">
        <v>38</v>
      </c>
      <c r="J23" s="17" t="str">
        <f>IF(ISBLANK(J22),"",IF(ISERROR(VLOOKUP(J22,Planillanotas,2,FALSE)),"",VLOOKUP(J22,Planillanotas,2,FALSE)))</f>
        <v>CARLOS VERGARA</v>
      </c>
      <c r="K23" s="11"/>
    </row>
    <row r="24" spans="2:11" x14ac:dyDescent="0.25">
      <c r="B24" s="11"/>
      <c r="C24" t="s">
        <v>39</v>
      </c>
      <c r="D24" s="16">
        <f>IF(ISERROR(VLOOKUP(D22,Planillanotas,11,FALSE)),"",VLOOKUP(D22,Planillanotas,11,FALSE))</f>
        <v>3.6</v>
      </c>
      <c r="E24" s="11"/>
      <c r="H24" s="11"/>
      <c r="I24" t="s">
        <v>39</v>
      </c>
      <c r="J24" s="16">
        <f>IF(ISERROR(VLOOKUP(J22,Planillanotas,11,FALSE)),"",VLOOKUP(J22,Planillanotas,11,FALSE))</f>
        <v>4.5374999999999996</v>
      </c>
      <c r="K24" s="11"/>
    </row>
    <row r="25" spans="2:11" x14ac:dyDescent="0.25">
      <c r="B25" s="11"/>
      <c r="C25" t="s">
        <v>40</v>
      </c>
      <c r="D25" s="16">
        <f>IF(ISERROR(VLOOKUP(D22,Planillanotas,13,FALSE)),"",VLOOKUP(D22,Planillanotas,13,FALSE))</f>
        <v>4.5999999999999996</v>
      </c>
      <c r="E25" s="11"/>
      <c r="H25" s="11"/>
      <c r="I25" t="s">
        <v>40</v>
      </c>
      <c r="J25" s="16">
        <f>IF(ISERROR(VLOOKUP(J22,Planillanotas,13,FALSE)),"",VLOOKUP(J22,Planillanotas,13,FALSE))</f>
        <v>4.5</v>
      </c>
      <c r="K25" s="11"/>
    </row>
    <row r="26" spans="2:11" x14ac:dyDescent="0.25">
      <c r="B26" s="11"/>
      <c r="C26" t="s">
        <v>53</v>
      </c>
      <c r="D26" s="16">
        <f>IF(ISERROR(VLOOKUP(D22,Planillanotas,15,FALSE)),"",VLOOKUP(D22,Planillanotas,15,FALSE))</f>
        <v>3.2</v>
      </c>
      <c r="E26" s="11"/>
      <c r="H26" s="11"/>
      <c r="I26" t="s">
        <v>53</v>
      </c>
      <c r="J26" s="16">
        <f>IF(ISERROR(VLOOKUP(J22,Planillanotas,15,FALSE)),"",VLOOKUP(J22,Planillanotas,15,FALSE))</f>
        <v>4.5999999999999996</v>
      </c>
      <c r="K26" s="11"/>
    </row>
    <row r="27" spans="2:11" x14ac:dyDescent="0.25">
      <c r="B27" s="11"/>
      <c r="C27" t="s">
        <v>41</v>
      </c>
      <c r="D27" s="16">
        <f>IF(ISERROR(VLOOKUP(D22,Planillanotas,21,FALSE)),"",VLOOKUP(D22,Planillanotas,21,FALSE))</f>
        <v>3.35</v>
      </c>
      <c r="E27" s="11"/>
      <c r="H27" s="11"/>
      <c r="I27" t="s">
        <v>41</v>
      </c>
      <c r="J27" s="16">
        <f>IF(ISERROR(VLOOKUP(J22,Planillanotas,21,FALSE)),"",VLOOKUP(J22,Planillanotas,21,FALSE))</f>
        <v>4.1500000000000004</v>
      </c>
      <c r="K27" s="11"/>
    </row>
    <row r="28" spans="2:11" x14ac:dyDescent="0.25">
      <c r="B28" s="11"/>
      <c r="C28" t="s">
        <v>42</v>
      </c>
      <c r="D28" s="16">
        <f>IF(ISERROR(VLOOKUP(D22,Planillanotas,22,FALSE)),"",VLOOKUP(D22,Planillanotas,22,FALSE))</f>
        <v>4</v>
      </c>
      <c r="E28" s="11"/>
      <c r="H28" s="11"/>
      <c r="I28" t="s">
        <v>42</v>
      </c>
      <c r="J28" s="16">
        <f>IF(ISERROR(VLOOKUP(J22,Planillanotas,22,FALSE)),"",VLOOKUP(J22,Planillanotas,22,FALSE))</f>
        <v>4</v>
      </c>
      <c r="K28" s="11"/>
    </row>
    <row r="29" spans="2:11" x14ac:dyDescent="0.25">
      <c r="B29" s="11"/>
      <c r="C29" t="s">
        <v>43</v>
      </c>
      <c r="D29" s="16">
        <f>IF(ISERROR(VLOOKUP(D22,Planillanotas,24,FALSE)),"",VLOOKUP(D22,Planillanotas,24,FALSE))</f>
        <v>3.71</v>
      </c>
      <c r="E29" s="11"/>
      <c r="H29" s="11"/>
      <c r="I29" t="s">
        <v>43</v>
      </c>
      <c r="J29" s="16">
        <f>IF(ISERROR(VLOOKUP(J22,Planillanotas,24,FALSE)),"",VLOOKUP(J22,Planillanotas,24,FALSE))</f>
        <v>4.4112499999999999</v>
      </c>
      <c r="K29" s="11"/>
    </row>
    <row r="30" spans="2:11" x14ac:dyDescent="0.25">
      <c r="B30" s="11"/>
      <c r="E30" s="11"/>
      <c r="H30" s="11"/>
      <c r="K30" s="11"/>
    </row>
    <row r="31" spans="2:11" x14ac:dyDescent="0.25">
      <c r="B31" s="11"/>
      <c r="C31" s="11"/>
      <c r="D31" s="11"/>
      <c r="E31" s="11"/>
      <c r="H31" s="11"/>
      <c r="I31" s="11"/>
      <c r="J31" s="11"/>
      <c r="K31" s="11"/>
    </row>
    <row r="34" spans="2:11" x14ac:dyDescent="0.25">
      <c r="B34" s="11"/>
      <c r="C34" s="11"/>
      <c r="D34" s="11"/>
      <c r="E34" s="11"/>
      <c r="H34" s="11"/>
      <c r="I34" s="11"/>
      <c r="J34" s="11"/>
      <c r="K34" s="11"/>
    </row>
    <row r="35" spans="2:11" x14ac:dyDescent="0.25">
      <c r="B35" s="11"/>
      <c r="C35" s="60" t="s">
        <v>50</v>
      </c>
      <c r="D35" s="58" t="s">
        <v>56</v>
      </c>
      <c r="E35" s="11"/>
      <c r="H35" s="11"/>
      <c r="I35" s="60" t="s">
        <v>50</v>
      </c>
      <c r="J35" s="58" t="s">
        <v>56</v>
      </c>
      <c r="K35" s="11"/>
    </row>
    <row r="36" spans="2:11" x14ac:dyDescent="0.25">
      <c r="B36" s="11"/>
      <c r="C36" s="60"/>
      <c r="D36" s="58"/>
      <c r="E36" s="11"/>
      <c r="H36" s="11"/>
      <c r="I36" s="60"/>
      <c r="J36" s="58"/>
      <c r="K36" s="11"/>
    </row>
    <row r="37" spans="2:11" x14ac:dyDescent="0.25">
      <c r="B37" s="11"/>
      <c r="C37" s="60"/>
      <c r="D37" s="58"/>
      <c r="E37" s="11"/>
      <c r="H37" s="11"/>
      <c r="I37" s="60"/>
      <c r="J37" s="58"/>
      <c r="K37" s="11"/>
    </row>
    <row r="38" spans="2:11" x14ac:dyDescent="0.25">
      <c r="B38" s="11"/>
      <c r="C38" t="s">
        <v>37</v>
      </c>
      <c r="D38" s="45">
        <v>4</v>
      </c>
      <c r="E38" s="11"/>
      <c r="H38" s="11"/>
      <c r="I38" t="s">
        <v>37</v>
      </c>
      <c r="J38" s="45">
        <v>5</v>
      </c>
      <c r="K38" s="11"/>
    </row>
    <row r="39" spans="2:11" x14ac:dyDescent="0.25">
      <c r="B39" s="11"/>
      <c r="C39" t="s">
        <v>38</v>
      </c>
      <c r="D39" s="17" t="str">
        <f>IF(ISBLANK(D38),"",IF(ISERROR(VLOOKUP(D38,Planillanotas,2,FALSE)),"",VLOOKUP(D38,Planillanotas,2,FALSE)))</f>
        <v>CESAR GUARIN</v>
      </c>
      <c r="E39" s="11"/>
      <c r="H39" s="11"/>
      <c r="I39" t="s">
        <v>38</v>
      </c>
      <c r="J39" s="17" t="str">
        <f>IF(ISBLANK(J38),"",IF(ISERROR(VLOOKUP(J38,Planillanotas,2,FALSE)),"",VLOOKUP(J38,Planillanotas,2,FALSE)))</f>
        <v>CLAUDIA MONTES</v>
      </c>
      <c r="K39" s="11"/>
    </row>
    <row r="40" spans="2:11" x14ac:dyDescent="0.25">
      <c r="B40" s="11"/>
      <c r="C40" t="s">
        <v>39</v>
      </c>
      <c r="D40" s="16">
        <f>IF(ISERROR(VLOOKUP(D38,Planillanotas,11,FALSE)),"",VLOOKUP(D38,Planillanotas,11,FALSE))</f>
        <v>3.9624999999999999</v>
      </c>
      <c r="E40" s="11"/>
      <c r="H40" s="11"/>
      <c r="I40" t="s">
        <v>39</v>
      </c>
      <c r="J40" s="16">
        <f>IF(ISERROR(VLOOKUP(J38,Planillanotas,11,FALSE)),"",VLOOKUP(J38,Planillanotas,11,FALSE))</f>
        <v>3.7875000000000001</v>
      </c>
      <c r="K40" s="11"/>
    </row>
    <row r="41" spans="2:11" x14ac:dyDescent="0.25">
      <c r="B41" s="11"/>
      <c r="C41" t="s">
        <v>40</v>
      </c>
      <c r="D41" s="16">
        <f>IF(ISERROR(VLOOKUP(D38,Planillanotas,13,FALSE)),"",VLOOKUP(D38,Planillanotas,13,FALSE))</f>
        <v>2.9</v>
      </c>
      <c r="E41" s="11"/>
      <c r="H41" s="11"/>
      <c r="I41" t="s">
        <v>40</v>
      </c>
      <c r="J41" s="16">
        <f>IF(ISERROR(VLOOKUP(J38,Planillanotas,13,FALSE)),"",VLOOKUP(J38,Planillanotas,13,FALSE))</f>
        <v>3.2</v>
      </c>
      <c r="K41" s="11"/>
    </row>
    <row r="42" spans="2:11" x14ac:dyDescent="0.25">
      <c r="B42" s="11"/>
      <c r="C42" t="s">
        <v>53</v>
      </c>
      <c r="D42" s="16">
        <f>IF(ISERROR(VLOOKUP(D38,Planillanotas,15,FALSE)),"",VLOOKUP(D38,Planillanotas,15,FALSE))</f>
        <v>3</v>
      </c>
      <c r="E42" s="11"/>
      <c r="H42" s="11"/>
      <c r="I42" t="s">
        <v>53</v>
      </c>
      <c r="J42" s="16">
        <f>IF(ISERROR(VLOOKUP(J38,Planillanotas,15,FALSE)),"",VLOOKUP(J38,Planillanotas,15,FALSE))</f>
        <v>5</v>
      </c>
      <c r="K42" s="11"/>
    </row>
    <row r="43" spans="2:11" x14ac:dyDescent="0.25">
      <c r="B43" s="11"/>
      <c r="C43" t="s">
        <v>41</v>
      </c>
      <c r="D43" s="16">
        <f>IF(ISERROR(VLOOKUP(D38,Planillanotas,21,FALSE)),"",VLOOKUP(D38,Planillanotas,21,FALSE))</f>
        <v>2.75</v>
      </c>
      <c r="E43" s="11"/>
      <c r="H43" s="11"/>
      <c r="I43" t="s">
        <v>41</v>
      </c>
      <c r="J43" s="16">
        <f>IF(ISERROR(VLOOKUP(J38,Planillanotas,21,FALSE)),"",VLOOKUP(J38,Planillanotas,21,FALSE))</f>
        <v>4.75</v>
      </c>
      <c r="K43" s="11"/>
    </row>
    <row r="44" spans="2:11" x14ac:dyDescent="0.25">
      <c r="B44" s="11"/>
      <c r="C44" t="s">
        <v>42</v>
      </c>
      <c r="D44" s="16">
        <f>IF(ISERROR(VLOOKUP(D38,Planillanotas,22,FALSE)),"",VLOOKUP(D38,Planillanotas,22,FALSE))</f>
        <v>3.5</v>
      </c>
      <c r="E44" s="11"/>
      <c r="H44" s="11"/>
      <c r="I44" t="s">
        <v>42</v>
      </c>
      <c r="J44" s="16">
        <f>IF(ISERROR(VLOOKUP(J38,Planillanotas,22,FALSE)),"",VLOOKUP(J38,Planillanotas,22,FALSE))</f>
        <v>3</v>
      </c>
      <c r="K44" s="11"/>
    </row>
    <row r="45" spans="2:11" x14ac:dyDescent="0.25">
      <c r="B45" s="11"/>
      <c r="C45" t="s">
        <v>43</v>
      </c>
      <c r="D45" s="16">
        <f>IF(ISERROR(VLOOKUP(D38,Planillanotas,24,FALSE)),"",VLOOKUP(D38,Planillanotas,24,FALSE))</f>
        <v>3.2687500000000003</v>
      </c>
      <c r="E45" s="11"/>
      <c r="H45" s="11"/>
      <c r="I45" t="s">
        <v>43</v>
      </c>
      <c r="J45" s="16">
        <f>IF(ISERROR(VLOOKUP(J38,Planillanotas,24,FALSE)),"",VLOOKUP(J38,Planillanotas,24,FALSE))</f>
        <v>4.0262500000000001</v>
      </c>
      <c r="K45" s="11"/>
    </row>
    <row r="46" spans="2:11" x14ac:dyDescent="0.25">
      <c r="B46" s="11"/>
      <c r="E46" s="11"/>
      <c r="H46" s="11"/>
      <c r="K46" s="11"/>
    </row>
    <row r="47" spans="2:11" x14ac:dyDescent="0.25">
      <c r="B47" s="11"/>
      <c r="C47" s="11"/>
      <c r="D47" s="11"/>
      <c r="E47" s="11"/>
      <c r="H47" s="11"/>
      <c r="I47" s="11"/>
      <c r="J47" s="11"/>
      <c r="K47" s="11"/>
    </row>
    <row r="49" spans="2:11" x14ac:dyDescent="0.25">
      <c r="B49" s="11"/>
      <c r="C49" s="11"/>
      <c r="D49" s="11"/>
      <c r="E49" s="11"/>
      <c r="H49" s="11"/>
      <c r="I49" s="11"/>
      <c r="J49" s="11"/>
      <c r="K49" s="11"/>
    </row>
    <row r="50" spans="2:11" x14ac:dyDescent="0.25">
      <c r="B50" s="11"/>
      <c r="C50" s="60" t="s">
        <v>50</v>
      </c>
      <c r="D50" s="58" t="s">
        <v>56</v>
      </c>
      <c r="E50" s="11"/>
      <c r="H50" s="11"/>
      <c r="I50" s="60" t="s">
        <v>50</v>
      </c>
      <c r="J50" s="58" t="s">
        <v>56</v>
      </c>
      <c r="K50" s="11"/>
    </row>
    <row r="51" spans="2:11" x14ac:dyDescent="0.25">
      <c r="B51" s="11"/>
      <c r="C51" s="60"/>
      <c r="D51" s="58"/>
      <c r="E51" s="11"/>
      <c r="H51" s="11"/>
      <c r="I51" s="60"/>
      <c r="J51" s="58"/>
      <c r="K51" s="11"/>
    </row>
    <row r="52" spans="2:11" x14ac:dyDescent="0.25">
      <c r="B52" s="11"/>
      <c r="C52" s="60"/>
      <c r="D52" s="58"/>
      <c r="E52" s="11"/>
      <c r="H52" s="11"/>
      <c r="I52" s="60"/>
      <c r="J52" s="58"/>
      <c r="K52" s="11"/>
    </row>
    <row r="53" spans="2:11" x14ac:dyDescent="0.25">
      <c r="B53" s="11"/>
      <c r="C53" t="s">
        <v>37</v>
      </c>
      <c r="D53" s="45">
        <v>6</v>
      </c>
      <c r="E53" s="11"/>
      <c r="H53" s="11"/>
      <c r="I53" t="s">
        <v>37</v>
      </c>
      <c r="J53" s="45">
        <v>7</v>
      </c>
      <c r="K53" s="11"/>
    </row>
    <row r="54" spans="2:11" x14ac:dyDescent="0.25">
      <c r="B54" s="11"/>
      <c r="C54" t="s">
        <v>38</v>
      </c>
      <c r="D54" s="17" t="str">
        <f>IF(ISBLANK(D53),"",IF(ISERROR(VLOOKUP(D53,Planillanotas,2,FALSE)),"",VLOOKUP(D53,Planillanotas,2,FALSE)))</f>
        <v>DEISY BUSTAMANTE</v>
      </c>
      <c r="E54" s="11"/>
      <c r="H54" s="11"/>
      <c r="I54" t="s">
        <v>38</v>
      </c>
      <c r="J54" s="17" t="str">
        <f>IF(ISBLANK(J53),"",IF(ISERROR(VLOOKUP(J53,Planillanotas,2,FALSE)),"",VLOOKUP(J53,Planillanotas,2,FALSE)))</f>
        <v>DEISY HERRERA</v>
      </c>
      <c r="K54" s="11"/>
    </row>
    <row r="55" spans="2:11" x14ac:dyDescent="0.25">
      <c r="B55" s="11"/>
      <c r="C55" t="s">
        <v>39</v>
      </c>
      <c r="D55" s="16">
        <f>IF(ISERROR(VLOOKUP(D53,Planillanotas,11,FALSE)),"",VLOOKUP(D53,Planillanotas,11,FALSE))</f>
        <v>3.375</v>
      </c>
      <c r="E55" s="11"/>
      <c r="H55" s="11"/>
      <c r="I55" t="s">
        <v>39</v>
      </c>
      <c r="J55" s="16">
        <f>IF(ISERROR(VLOOKUP(J53,Planillanotas,11,FALSE)),"",VLOOKUP(J53,Planillanotas,11,FALSE))</f>
        <v>4.375</v>
      </c>
      <c r="K55" s="11"/>
    </row>
    <row r="56" spans="2:11" x14ac:dyDescent="0.25">
      <c r="B56" s="11"/>
      <c r="C56" t="s">
        <v>40</v>
      </c>
      <c r="D56" s="16">
        <f>IF(ISERROR(VLOOKUP(D53,Planillanotas,13,FALSE)),"",VLOOKUP(D53,Planillanotas,13,FALSE))</f>
        <v>4.9000000000000004</v>
      </c>
      <c r="E56" s="11"/>
      <c r="H56" s="11"/>
      <c r="I56" t="s">
        <v>40</v>
      </c>
      <c r="J56" s="16">
        <f>IF(ISERROR(VLOOKUP(J53,Planillanotas,13,FALSE)),"",VLOOKUP(J53,Planillanotas,13,FALSE))</f>
        <v>2</v>
      </c>
      <c r="K56" s="11"/>
    </row>
    <row r="57" spans="2:11" x14ac:dyDescent="0.25">
      <c r="B57" s="11"/>
      <c r="C57" t="s">
        <v>53</v>
      </c>
      <c r="D57" s="16">
        <f>IF(ISERROR(VLOOKUP(D53,Planillanotas,15,FALSE)),"",VLOOKUP(D53,Planillanotas,15,FALSE))</f>
        <v>4.3</v>
      </c>
      <c r="E57" s="11"/>
      <c r="H57" s="11"/>
      <c r="I57" t="s">
        <v>53</v>
      </c>
      <c r="J57" s="16">
        <f>IF(ISERROR(VLOOKUP(J53,Planillanotas,15,FALSE)),"",VLOOKUP(J53,Planillanotas,15,FALSE))</f>
        <v>5</v>
      </c>
      <c r="K57" s="11"/>
    </row>
    <row r="58" spans="2:11" x14ac:dyDescent="0.25">
      <c r="B58" s="11"/>
      <c r="C58" t="s">
        <v>41</v>
      </c>
      <c r="D58" s="16">
        <f>IF(ISERROR(VLOOKUP(D53,Planillanotas,21,FALSE)),"",VLOOKUP(D53,Planillanotas,21,FALSE))</f>
        <v>4.75</v>
      </c>
      <c r="E58" s="11"/>
      <c r="H58" s="11"/>
      <c r="I58" t="s">
        <v>41</v>
      </c>
      <c r="J58" s="16">
        <f>IF(ISERROR(VLOOKUP(J53,Planillanotas,21,FALSE)),"",VLOOKUP(J53,Planillanotas,21,FALSE))</f>
        <v>2.95</v>
      </c>
      <c r="K58" s="11"/>
    </row>
    <row r="59" spans="2:11" x14ac:dyDescent="0.25">
      <c r="B59" s="11"/>
      <c r="C59" t="s">
        <v>42</v>
      </c>
      <c r="D59" s="16">
        <f>IF(ISERROR(VLOOKUP(D53,Planillanotas,22,FALSE)),"",VLOOKUP(D53,Planillanotas,22,FALSE))</f>
        <v>3.5</v>
      </c>
      <c r="E59" s="11"/>
      <c r="H59" s="11"/>
      <c r="I59" t="s">
        <v>42</v>
      </c>
      <c r="J59" s="16">
        <f>IF(ISERROR(VLOOKUP(J53,Planillanotas,22,FALSE)),"",VLOOKUP(J53,Planillanotas,22,FALSE))</f>
        <v>4.5</v>
      </c>
      <c r="K59" s="11"/>
    </row>
    <row r="60" spans="2:11" x14ac:dyDescent="0.25">
      <c r="B60" s="11"/>
      <c r="C60" t="s">
        <v>43</v>
      </c>
      <c r="D60" s="16">
        <f>IF(ISERROR(VLOOKUP(D53,Planillanotas,24,FALSE)),"",VLOOKUP(D53,Planillanotas,24,FALSE))</f>
        <v>4.1524999999999999</v>
      </c>
      <c r="E60" s="11"/>
      <c r="H60" s="11"/>
      <c r="I60" t="s">
        <v>43</v>
      </c>
      <c r="J60" s="16">
        <f>IF(ISERROR(VLOOKUP(J53,Planillanotas,24,FALSE)),"",VLOOKUP(J53,Planillanotas,24,FALSE))</f>
        <v>3.7525000000000004</v>
      </c>
      <c r="K60" s="11"/>
    </row>
    <row r="61" spans="2:11" x14ac:dyDescent="0.25">
      <c r="B61" s="11"/>
      <c r="E61" s="11"/>
      <c r="H61" s="11"/>
      <c r="K61" s="11"/>
    </row>
    <row r="62" spans="2:11" x14ac:dyDescent="0.25">
      <c r="B62" s="11"/>
      <c r="C62" s="11"/>
      <c r="D62" s="11"/>
      <c r="E62" s="11"/>
      <c r="H62" s="11"/>
      <c r="I62" s="11"/>
      <c r="J62" s="11"/>
      <c r="K62" s="11"/>
    </row>
    <row r="64" spans="2:11" x14ac:dyDescent="0.25">
      <c r="B64" s="11"/>
      <c r="C64" s="11"/>
      <c r="D64" s="11"/>
      <c r="E64" s="11"/>
      <c r="H64" s="11"/>
      <c r="I64" s="11"/>
      <c r="J64" s="11"/>
      <c r="K64" s="11"/>
    </row>
    <row r="65" spans="2:11" x14ac:dyDescent="0.25">
      <c r="B65" s="11"/>
      <c r="C65" s="60" t="s">
        <v>50</v>
      </c>
      <c r="D65" s="58" t="s">
        <v>56</v>
      </c>
      <c r="E65" s="11"/>
      <c r="H65" s="11"/>
      <c r="I65" s="60" t="s">
        <v>50</v>
      </c>
      <c r="J65" s="58" t="s">
        <v>56</v>
      </c>
      <c r="K65" s="11"/>
    </row>
    <row r="66" spans="2:11" x14ac:dyDescent="0.25">
      <c r="B66" s="11"/>
      <c r="C66" s="60"/>
      <c r="D66" s="58"/>
      <c r="E66" s="11"/>
      <c r="H66" s="11"/>
      <c r="I66" s="60"/>
      <c r="J66" s="58"/>
      <c r="K66" s="11"/>
    </row>
    <row r="67" spans="2:11" x14ac:dyDescent="0.25">
      <c r="B67" s="11"/>
      <c r="C67" s="60"/>
      <c r="D67" s="58"/>
      <c r="E67" s="11"/>
      <c r="H67" s="11"/>
      <c r="I67" s="60"/>
      <c r="J67" s="58"/>
      <c r="K67" s="11"/>
    </row>
    <row r="68" spans="2:11" x14ac:dyDescent="0.25">
      <c r="B68" s="11"/>
      <c r="C68" t="s">
        <v>37</v>
      </c>
      <c r="D68" s="45">
        <v>8</v>
      </c>
      <c r="E68" s="11"/>
      <c r="H68" s="11"/>
      <c r="I68" t="s">
        <v>37</v>
      </c>
      <c r="J68" s="45">
        <v>9</v>
      </c>
      <c r="K68" s="11"/>
    </row>
    <row r="69" spans="2:11" x14ac:dyDescent="0.25">
      <c r="B69" s="11"/>
      <c r="C69" t="s">
        <v>38</v>
      </c>
      <c r="D69" s="17" t="str">
        <f>IF(ISBLANK(D68),"",IF(ISERROR(VLOOKUP(D68,Planillanotas,2,FALSE)),"",VLOOKUP(D68,Planillanotas,2,FALSE)))</f>
        <v>DIANA VALENCIA</v>
      </c>
      <c r="E69" s="11"/>
      <c r="H69" s="11"/>
      <c r="I69" t="s">
        <v>38</v>
      </c>
      <c r="J69" s="17" t="str">
        <f>IF(ISBLANK(J68),"",IF(ISERROR(VLOOKUP(J68,Planillanotas,2,FALSE)),"",VLOOKUP(J68,Planillanotas,2,FALSE)))</f>
        <v>DIEGO GONZALEZ</v>
      </c>
      <c r="K69" s="11"/>
    </row>
    <row r="70" spans="2:11" x14ac:dyDescent="0.25">
      <c r="B70" s="11"/>
      <c r="C70" t="s">
        <v>39</v>
      </c>
      <c r="D70" s="16">
        <f>IF(ISERROR(VLOOKUP(D68,Planillanotas,11,FALSE)),"",VLOOKUP(D68,Planillanotas,11,FALSE))</f>
        <v>1.7875000000000001</v>
      </c>
      <c r="E70" s="11"/>
      <c r="H70" s="11"/>
      <c r="I70" t="s">
        <v>39</v>
      </c>
      <c r="J70" s="16">
        <f>IF(ISERROR(VLOOKUP(J68,Planillanotas,11,FALSE)),"",VLOOKUP(J68,Planillanotas,11,FALSE))</f>
        <v>2.9750000000000001</v>
      </c>
      <c r="K70" s="11"/>
    </row>
    <row r="71" spans="2:11" x14ac:dyDescent="0.25">
      <c r="B71" s="11"/>
      <c r="C71" t="s">
        <v>40</v>
      </c>
      <c r="D71" s="16">
        <f>IF(ISERROR(VLOOKUP(D68,Planillanotas,13,FALSE)),"",VLOOKUP(D68,Planillanotas,13,FALSE))</f>
        <v>3</v>
      </c>
      <c r="E71" s="11"/>
      <c r="H71" s="11"/>
      <c r="I71" t="s">
        <v>40</v>
      </c>
      <c r="J71" s="16">
        <f>IF(ISERROR(VLOOKUP(J68,Planillanotas,13,FALSE)),"",VLOOKUP(J68,Planillanotas,13,FALSE))</f>
        <v>2.5</v>
      </c>
      <c r="K71" s="11"/>
    </row>
    <row r="72" spans="2:11" x14ac:dyDescent="0.25">
      <c r="B72" s="11"/>
      <c r="C72" t="s">
        <v>53</v>
      </c>
      <c r="D72" s="16">
        <f>IF(ISERROR(VLOOKUP(D68,Planillanotas,15,FALSE)),"",VLOOKUP(D68,Planillanotas,15,FALSE))</f>
        <v>3.9</v>
      </c>
      <c r="E72" s="11"/>
      <c r="H72" s="11"/>
      <c r="I72" t="s">
        <v>53</v>
      </c>
      <c r="J72" s="16">
        <f>IF(ISERROR(VLOOKUP(J68,Planillanotas,15,FALSE)),"",VLOOKUP(J68,Planillanotas,15,FALSE))</f>
        <v>1.3</v>
      </c>
      <c r="K72" s="11"/>
    </row>
    <row r="73" spans="2:11" x14ac:dyDescent="0.25">
      <c r="B73" s="11"/>
      <c r="C73" t="s">
        <v>41</v>
      </c>
      <c r="D73" s="16">
        <f>IF(ISERROR(VLOOKUP(D68,Planillanotas,21,FALSE)),"",VLOOKUP(D68,Planillanotas,21,FALSE))</f>
        <v>3.25</v>
      </c>
      <c r="E73" s="11"/>
      <c r="H73" s="11"/>
      <c r="I73" t="s">
        <v>41</v>
      </c>
      <c r="J73" s="16">
        <f>IF(ISERROR(VLOOKUP(J68,Planillanotas,21,FALSE)),"",VLOOKUP(J68,Planillanotas,21,FALSE))</f>
        <v>2.7</v>
      </c>
      <c r="K73" s="11"/>
    </row>
    <row r="74" spans="2:11" x14ac:dyDescent="0.25">
      <c r="B74" s="11"/>
      <c r="C74" t="s">
        <v>42</v>
      </c>
      <c r="D74" s="16">
        <f>IF(ISERROR(VLOOKUP(D68,Planillanotas,22,FALSE)),"",VLOOKUP(D68,Planillanotas,22,FALSE))</f>
        <v>4.2</v>
      </c>
      <c r="E74" s="11"/>
      <c r="H74" s="11"/>
      <c r="I74" t="s">
        <v>42</v>
      </c>
      <c r="J74" s="16">
        <f>IF(ISERROR(VLOOKUP(J68,Planillanotas,22,FALSE)),"",VLOOKUP(J68,Planillanotas,22,FALSE))</f>
        <v>2.2000000000000002</v>
      </c>
      <c r="K74" s="11"/>
    </row>
    <row r="75" spans="2:11" x14ac:dyDescent="0.25">
      <c r="B75" s="11"/>
      <c r="C75" t="s">
        <v>43</v>
      </c>
      <c r="D75" s="16">
        <f>IF(ISERROR(VLOOKUP(D68,Planillanotas,24,FALSE)),"",VLOOKUP(D68,Planillanotas,24,FALSE))</f>
        <v>2.9862500000000001</v>
      </c>
      <c r="E75" s="11"/>
      <c r="H75" s="11"/>
      <c r="I75" t="s">
        <v>43</v>
      </c>
      <c r="J75" s="16">
        <f>IF(ISERROR(VLOOKUP(J68,Planillanotas,24,FALSE)),"",VLOOKUP(J68,Planillanotas,24,FALSE))</f>
        <v>2.4125000000000001</v>
      </c>
      <c r="K75" s="11"/>
    </row>
    <row r="76" spans="2:11" x14ac:dyDescent="0.25">
      <c r="B76" s="11"/>
      <c r="E76" s="11"/>
      <c r="H76" s="11"/>
      <c r="K76" s="11"/>
    </row>
    <row r="77" spans="2:11" x14ac:dyDescent="0.25">
      <c r="B77" s="11"/>
      <c r="C77" s="11"/>
      <c r="D77" s="11"/>
      <c r="E77" s="11"/>
      <c r="H77" s="11"/>
      <c r="I77" s="11"/>
      <c r="J77" s="11"/>
      <c r="K77" s="11"/>
    </row>
    <row r="79" spans="2:11" x14ac:dyDescent="0.25">
      <c r="B79" s="11"/>
      <c r="C79" s="11"/>
      <c r="D79" s="11"/>
      <c r="E79" s="11"/>
      <c r="H79" s="11"/>
      <c r="I79" s="11"/>
      <c r="J79" s="11"/>
      <c r="K79" s="11"/>
    </row>
    <row r="80" spans="2:11" x14ac:dyDescent="0.25">
      <c r="B80" s="11"/>
      <c r="C80" s="60" t="s">
        <v>50</v>
      </c>
      <c r="D80" s="58" t="s">
        <v>56</v>
      </c>
      <c r="E80" s="11"/>
      <c r="H80" s="11"/>
      <c r="I80" s="60" t="s">
        <v>50</v>
      </c>
      <c r="J80" s="58" t="s">
        <v>56</v>
      </c>
      <c r="K80" s="11"/>
    </row>
    <row r="81" spans="2:11" x14ac:dyDescent="0.25">
      <c r="B81" s="11"/>
      <c r="C81" s="60"/>
      <c r="D81" s="58"/>
      <c r="E81" s="11"/>
      <c r="H81" s="11"/>
      <c r="I81" s="60"/>
      <c r="J81" s="58"/>
      <c r="K81" s="11"/>
    </row>
    <row r="82" spans="2:11" x14ac:dyDescent="0.25">
      <c r="B82" s="11"/>
      <c r="C82" s="60"/>
      <c r="D82" s="58"/>
      <c r="E82" s="11"/>
      <c r="H82" s="11"/>
      <c r="I82" s="60"/>
      <c r="J82" s="58"/>
      <c r="K82" s="11"/>
    </row>
    <row r="83" spans="2:11" x14ac:dyDescent="0.25">
      <c r="B83" s="11"/>
      <c r="C83" t="s">
        <v>37</v>
      </c>
      <c r="D83" s="45">
        <v>10</v>
      </c>
      <c r="E83" s="11"/>
      <c r="H83" s="11"/>
      <c r="I83" t="s">
        <v>37</v>
      </c>
      <c r="J83" s="45">
        <v>11</v>
      </c>
      <c r="K83" s="11"/>
    </row>
    <row r="84" spans="2:11" x14ac:dyDescent="0.25">
      <c r="B84" s="11"/>
      <c r="C84" t="s">
        <v>38</v>
      </c>
      <c r="D84" s="17" t="str">
        <f>IF(ISBLANK(D83),"",IF(ISERROR(VLOOKUP(D83,Planillanotas,2,FALSE)),"",VLOOKUP(D83,Planillanotas,2,FALSE)))</f>
        <v>ELEANY TRUJILLO</v>
      </c>
      <c r="E84" s="11"/>
      <c r="H84" s="11"/>
      <c r="I84" t="s">
        <v>38</v>
      </c>
      <c r="J84" s="17" t="str">
        <f>IF(ISBLANK(J83),"",IF(ISERROR(VLOOKUP(J83,Planillanotas,2,FALSE)),"",VLOOKUP(J83,Planillanotas,2,FALSE)))</f>
        <v>FREDY MONTES</v>
      </c>
      <c r="K84" s="11"/>
    </row>
    <row r="85" spans="2:11" x14ac:dyDescent="0.25">
      <c r="B85" s="11"/>
      <c r="C85" t="s">
        <v>39</v>
      </c>
      <c r="D85" s="16">
        <f>IF(ISERROR(VLOOKUP(D83,Planillanotas,11,FALSE)),"",VLOOKUP(D83,Planillanotas,11,FALSE))</f>
        <v>4.375</v>
      </c>
      <c r="E85" s="11"/>
      <c r="H85" s="11"/>
      <c r="I85" t="s">
        <v>39</v>
      </c>
      <c r="J85" s="16">
        <f>IF(ISERROR(VLOOKUP(J83,Planillanotas,11,FALSE)),"",VLOOKUP(J83,Planillanotas,11,FALSE))</f>
        <v>4.0125000000000002</v>
      </c>
      <c r="K85" s="11"/>
    </row>
    <row r="86" spans="2:11" x14ac:dyDescent="0.25">
      <c r="B86" s="11"/>
      <c r="C86" t="s">
        <v>40</v>
      </c>
      <c r="D86" s="16">
        <f>IF(ISERROR(VLOOKUP(D83,Planillanotas,13,FALSE)),"",VLOOKUP(D83,Planillanotas,13,FALSE))</f>
        <v>3.8</v>
      </c>
      <c r="E86" s="11"/>
      <c r="H86" s="11"/>
      <c r="I86" t="s">
        <v>40</v>
      </c>
      <c r="J86" s="16">
        <f>IF(ISERROR(VLOOKUP(J83,Planillanotas,13,FALSE)),"",VLOOKUP(J83,Planillanotas,13,FALSE))</f>
        <v>4.5</v>
      </c>
      <c r="K86" s="11"/>
    </row>
    <row r="87" spans="2:11" x14ac:dyDescent="0.25">
      <c r="B87" s="11"/>
      <c r="C87" t="s">
        <v>53</v>
      </c>
      <c r="D87" s="16">
        <f>IF(ISERROR(VLOOKUP(D83,Planillanotas,15,FALSE)),"",VLOOKUP(D83,Planillanotas,15,FALSE))</f>
        <v>5</v>
      </c>
      <c r="E87" s="11"/>
      <c r="H87" s="11"/>
      <c r="I87" t="s">
        <v>53</v>
      </c>
      <c r="J87" s="16">
        <f>IF(ISERROR(VLOOKUP(J83,Planillanotas,15,FALSE)),"",VLOOKUP(J83,Planillanotas,15,FALSE))</f>
        <v>5</v>
      </c>
      <c r="K87" s="11"/>
    </row>
    <row r="88" spans="2:11" x14ac:dyDescent="0.25">
      <c r="B88" s="11"/>
      <c r="C88" t="s">
        <v>41</v>
      </c>
      <c r="D88" s="16">
        <f>IF(ISERROR(VLOOKUP(D83,Planillanotas,21,FALSE)),"",VLOOKUP(D83,Planillanotas,21,FALSE))</f>
        <v>4.9000000000000004</v>
      </c>
      <c r="E88" s="11"/>
      <c r="H88" s="11"/>
      <c r="I88" t="s">
        <v>41</v>
      </c>
      <c r="J88" s="16">
        <f>IF(ISERROR(VLOOKUP(J83,Planillanotas,21,FALSE)),"",VLOOKUP(J83,Planillanotas,21,FALSE))</f>
        <v>4.4499999999999993</v>
      </c>
      <c r="K88" s="11"/>
    </row>
    <row r="89" spans="2:11" x14ac:dyDescent="0.25">
      <c r="B89" s="11"/>
      <c r="C89" t="s">
        <v>42</v>
      </c>
      <c r="D89" s="16">
        <f>IF(ISERROR(VLOOKUP(D83,Planillanotas,22,FALSE)),"",VLOOKUP(D83,Planillanotas,22,FALSE))</f>
        <v>4.5</v>
      </c>
      <c r="E89" s="11"/>
      <c r="H89" s="11"/>
      <c r="I89" t="s">
        <v>42</v>
      </c>
      <c r="J89" s="16">
        <f>IF(ISERROR(VLOOKUP(J83,Planillanotas,22,FALSE)),"",VLOOKUP(J83,Planillanotas,22,FALSE))</f>
        <v>3</v>
      </c>
      <c r="K89" s="11"/>
    </row>
    <row r="90" spans="2:11" x14ac:dyDescent="0.25">
      <c r="B90" s="11"/>
      <c r="C90" t="s">
        <v>43</v>
      </c>
      <c r="D90" s="16">
        <f>IF(ISERROR(VLOOKUP(D83,Planillanotas,24,FALSE)),"",VLOOKUP(D83,Planillanotas,24,FALSE))</f>
        <v>4.5025000000000004</v>
      </c>
      <c r="E90" s="11"/>
      <c r="H90" s="11"/>
      <c r="I90" t="s">
        <v>43</v>
      </c>
      <c r="J90" s="16">
        <f>IF(ISERROR(VLOOKUP(J83,Planillanotas,24,FALSE)),"",VLOOKUP(J83,Planillanotas,24,FALSE))</f>
        <v>4.2937500000000002</v>
      </c>
      <c r="K90" s="11"/>
    </row>
    <row r="91" spans="2:11" x14ac:dyDescent="0.25">
      <c r="B91" s="11"/>
      <c r="E91" s="11"/>
      <c r="H91" s="11"/>
      <c r="K91" s="11"/>
    </row>
    <row r="92" spans="2:11" x14ac:dyDescent="0.25">
      <c r="B92" s="11"/>
      <c r="C92" s="11"/>
      <c r="D92" s="11"/>
      <c r="E92" s="11"/>
      <c r="H92" s="11"/>
      <c r="I92" s="11"/>
      <c r="J92" s="11"/>
      <c r="K92" s="11"/>
    </row>
    <row r="94" spans="2:11" x14ac:dyDescent="0.25">
      <c r="B94" s="11"/>
      <c r="C94" s="11"/>
      <c r="D94" s="11"/>
      <c r="E94" s="11"/>
      <c r="H94" s="11"/>
      <c r="I94" s="11"/>
      <c r="J94" s="11"/>
      <c r="K94" s="11"/>
    </row>
    <row r="95" spans="2:11" x14ac:dyDescent="0.25">
      <c r="B95" s="11"/>
      <c r="C95" s="60" t="s">
        <v>50</v>
      </c>
      <c r="D95" s="58" t="s">
        <v>56</v>
      </c>
      <c r="E95" s="11"/>
      <c r="H95" s="11"/>
      <c r="I95" s="60" t="s">
        <v>50</v>
      </c>
      <c r="J95" s="58" t="s">
        <v>56</v>
      </c>
      <c r="K95" s="11"/>
    </row>
    <row r="96" spans="2:11" x14ac:dyDescent="0.25">
      <c r="B96" s="11"/>
      <c r="C96" s="60"/>
      <c r="D96" s="58"/>
      <c r="E96" s="11"/>
      <c r="H96" s="11"/>
      <c r="I96" s="60"/>
      <c r="J96" s="58"/>
      <c r="K96" s="11"/>
    </row>
    <row r="97" spans="2:11" x14ac:dyDescent="0.25">
      <c r="B97" s="11"/>
      <c r="C97" s="60"/>
      <c r="D97" s="58"/>
      <c r="E97" s="11"/>
      <c r="H97" s="11"/>
      <c r="I97" s="60"/>
      <c r="J97" s="58"/>
      <c r="K97" s="11"/>
    </row>
    <row r="98" spans="2:11" x14ac:dyDescent="0.25">
      <c r="B98" s="11"/>
      <c r="C98" t="s">
        <v>37</v>
      </c>
      <c r="D98" s="45">
        <v>12</v>
      </c>
      <c r="E98" s="11"/>
      <c r="H98" s="11"/>
      <c r="I98" t="s">
        <v>37</v>
      </c>
      <c r="J98" s="45">
        <v>13</v>
      </c>
      <c r="K98" s="11"/>
    </row>
    <row r="99" spans="2:11" x14ac:dyDescent="0.25">
      <c r="B99" s="11"/>
      <c r="C99" t="s">
        <v>38</v>
      </c>
      <c r="D99" s="17" t="str">
        <f>IF(ISBLANK(D98),"",IF(ISERROR(VLOOKUP(D98,Planillanotas,2,FALSE)),"",VLOOKUP(D98,Planillanotas,2,FALSE)))</f>
        <v>JHON TOBON</v>
      </c>
      <c r="E99" s="11"/>
      <c r="H99" s="11"/>
      <c r="I99" t="s">
        <v>38</v>
      </c>
      <c r="J99" s="17" t="str">
        <f>IF(ISBLANK(J98),"",IF(ISERROR(VLOOKUP(J98,Planillanotas,2,FALSE)),"",VLOOKUP(J98,Planillanotas,2,FALSE)))</f>
        <v>JOSE CIFUENTES</v>
      </c>
      <c r="K99" s="11"/>
    </row>
    <row r="100" spans="2:11" x14ac:dyDescent="0.25">
      <c r="B100" s="11"/>
      <c r="C100" t="s">
        <v>39</v>
      </c>
      <c r="D100" s="16">
        <f>IF(ISERROR(VLOOKUP(D98,Planillanotas,11,FALSE)),"",VLOOKUP(D98,Planillanotas,11,FALSE))</f>
        <v>3.55</v>
      </c>
      <c r="E100" s="11"/>
      <c r="H100" s="11"/>
      <c r="I100" t="s">
        <v>39</v>
      </c>
      <c r="J100" s="16">
        <f>IF(ISERROR(VLOOKUP(J98,Planillanotas,11,FALSE)),"",VLOOKUP(J98,Planillanotas,11,FALSE))</f>
        <v>4.3624999999999998</v>
      </c>
      <c r="K100" s="11"/>
    </row>
    <row r="101" spans="2:11" x14ac:dyDescent="0.25">
      <c r="B101" s="11"/>
      <c r="C101" t="s">
        <v>40</v>
      </c>
      <c r="D101" s="16">
        <f>IF(ISERROR(VLOOKUP(D98,Planillanotas,13,FALSE)),"",VLOOKUP(D98,Planillanotas,13,FALSE))</f>
        <v>4.5</v>
      </c>
      <c r="E101" s="11"/>
      <c r="H101" s="11"/>
      <c r="I101" t="s">
        <v>40</v>
      </c>
      <c r="J101" s="16">
        <f>IF(ISERROR(VLOOKUP(J98,Planillanotas,13,FALSE)),"",VLOOKUP(J98,Planillanotas,13,FALSE))</f>
        <v>4.5</v>
      </c>
      <c r="K101" s="11"/>
    </row>
    <row r="102" spans="2:11" x14ac:dyDescent="0.25">
      <c r="B102" s="11"/>
      <c r="C102" t="s">
        <v>53</v>
      </c>
      <c r="D102" s="16">
        <f>IF(ISERROR(VLOOKUP(D98,Planillanotas,15,FALSE)),"",VLOOKUP(D98,Planillanotas,15,FALSE))</f>
        <v>4</v>
      </c>
      <c r="E102" s="11"/>
      <c r="H102" s="11"/>
      <c r="I102" t="s">
        <v>53</v>
      </c>
      <c r="J102" s="16">
        <f>IF(ISERROR(VLOOKUP(J98,Planillanotas,15,FALSE)),"",VLOOKUP(J98,Planillanotas,15,FALSE))</f>
        <v>4</v>
      </c>
      <c r="K102" s="11"/>
    </row>
    <row r="103" spans="2:11" x14ac:dyDescent="0.25">
      <c r="B103" s="11"/>
      <c r="C103" t="s">
        <v>41</v>
      </c>
      <c r="D103" s="16">
        <f>IF(ISERROR(VLOOKUP(D98,Planillanotas,21,FALSE)),"",VLOOKUP(D98,Planillanotas,21,FALSE))</f>
        <v>4.1500000000000004</v>
      </c>
      <c r="E103" s="11"/>
      <c r="H103" s="11"/>
      <c r="I103" t="s">
        <v>41</v>
      </c>
      <c r="J103" s="16">
        <f>IF(ISERROR(VLOOKUP(J98,Planillanotas,21,FALSE)),"",VLOOKUP(J98,Planillanotas,21,FALSE))</f>
        <v>3.5999999999999996</v>
      </c>
      <c r="K103" s="11"/>
    </row>
    <row r="104" spans="2:11" x14ac:dyDescent="0.25">
      <c r="B104" s="11"/>
      <c r="C104" t="s">
        <v>42</v>
      </c>
      <c r="D104" s="16">
        <f>IF(ISERROR(VLOOKUP(D98,Planillanotas,22,FALSE)),"",VLOOKUP(D98,Planillanotas,22,FALSE))</f>
        <v>4.3</v>
      </c>
      <c r="E104" s="11"/>
      <c r="H104" s="11"/>
      <c r="I104" t="s">
        <v>42</v>
      </c>
      <c r="J104" s="16">
        <f>IF(ISERROR(VLOOKUP(J98,Planillanotas,22,FALSE)),"",VLOOKUP(J98,Planillanotas,22,FALSE))</f>
        <v>4.5</v>
      </c>
      <c r="K104" s="11"/>
    </row>
    <row r="105" spans="2:11" x14ac:dyDescent="0.25">
      <c r="B105" s="11"/>
      <c r="C105" t="s">
        <v>43</v>
      </c>
      <c r="D105" s="16">
        <f>IF(ISERROR(VLOOKUP(D98,Planillanotas,24,FALSE)),"",VLOOKUP(D98,Planillanotas,24,FALSE))</f>
        <v>4.0249999999999995</v>
      </c>
      <c r="E105" s="11"/>
      <c r="H105" s="11"/>
      <c r="I105" t="s">
        <v>43</v>
      </c>
      <c r="J105" s="16">
        <f>IF(ISERROR(VLOOKUP(J98,Planillanotas,24,FALSE)),"",VLOOKUP(J98,Planillanotas,24,FALSE))</f>
        <v>4.17875</v>
      </c>
      <c r="K105" s="11"/>
    </row>
    <row r="106" spans="2:11" x14ac:dyDescent="0.25">
      <c r="B106" s="11"/>
      <c r="E106" s="11"/>
      <c r="H106" s="11"/>
      <c r="K106" s="11"/>
    </row>
    <row r="107" spans="2:11" x14ac:dyDescent="0.25">
      <c r="B107" s="11"/>
      <c r="C107" s="11"/>
      <c r="D107" s="11"/>
      <c r="E107" s="11"/>
      <c r="H107" s="11"/>
      <c r="I107" s="11"/>
      <c r="J107" s="11"/>
      <c r="K107" s="11"/>
    </row>
    <row r="109" spans="2:11" x14ac:dyDescent="0.25">
      <c r="B109" s="11"/>
      <c r="C109" s="11"/>
      <c r="D109" s="11"/>
      <c r="E109" s="11"/>
      <c r="H109" s="11"/>
      <c r="I109" s="11"/>
      <c r="J109" s="11"/>
      <c r="K109" s="11"/>
    </row>
    <row r="110" spans="2:11" x14ac:dyDescent="0.25">
      <c r="B110" s="11"/>
      <c r="C110" s="60" t="s">
        <v>50</v>
      </c>
      <c r="D110" s="58" t="s">
        <v>56</v>
      </c>
      <c r="E110" s="11"/>
      <c r="H110" s="11"/>
      <c r="I110" s="60" t="s">
        <v>50</v>
      </c>
      <c r="J110" s="58" t="s">
        <v>56</v>
      </c>
      <c r="K110" s="11"/>
    </row>
    <row r="111" spans="2:11" x14ac:dyDescent="0.25">
      <c r="B111" s="11"/>
      <c r="C111" s="60"/>
      <c r="D111" s="58"/>
      <c r="E111" s="11"/>
      <c r="H111" s="11"/>
      <c r="I111" s="60"/>
      <c r="J111" s="58"/>
      <c r="K111" s="11"/>
    </row>
    <row r="112" spans="2:11" x14ac:dyDescent="0.25">
      <c r="B112" s="11"/>
      <c r="C112" s="60"/>
      <c r="D112" s="58"/>
      <c r="E112" s="11"/>
      <c r="H112" s="11"/>
      <c r="I112" s="60"/>
      <c r="J112" s="58"/>
      <c r="K112" s="11"/>
    </row>
    <row r="113" spans="2:11" x14ac:dyDescent="0.25">
      <c r="B113" s="11"/>
      <c r="C113" t="s">
        <v>37</v>
      </c>
      <c r="D113" s="45">
        <v>14</v>
      </c>
      <c r="E113" s="11"/>
      <c r="H113" s="11"/>
      <c r="I113" t="s">
        <v>37</v>
      </c>
      <c r="J113" s="45">
        <v>15</v>
      </c>
      <c r="K113" s="11"/>
    </row>
    <row r="114" spans="2:11" x14ac:dyDescent="0.25">
      <c r="B114" s="11"/>
      <c r="C114" t="s">
        <v>38</v>
      </c>
      <c r="D114" s="17" t="str">
        <f>IF(ISBLANK(D113),"",IF(ISERROR(VLOOKUP(D113,Planillanotas,2,FALSE)),"",VLOOKUP(D113,Planillanotas,2,FALSE)))</f>
        <v>JOSE DAVID VERGARA</v>
      </c>
      <c r="E114" s="11"/>
      <c r="H114" s="11"/>
      <c r="I114" t="s">
        <v>38</v>
      </c>
      <c r="J114" s="17" t="str">
        <f>IF(ISBLANK(J113),"",IF(ISERROR(VLOOKUP(J113,Planillanotas,2,FALSE)),"",VLOOKUP(J113,Planillanotas,2,FALSE)))</f>
        <v>LAURA GONZALEZ</v>
      </c>
      <c r="K114" s="11"/>
    </row>
    <row r="115" spans="2:11" x14ac:dyDescent="0.25">
      <c r="B115" s="11"/>
      <c r="C115" t="s">
        <v>39</v>
      </c>
      <c r="D115" s="16">
        <f>IF(ISERROR(VLOOKUP(D113,Planillanotas,11,FALSE)),"",VLOOKUP(D113,Planillanotas,11,FALSE))</f>
        <v>4.5</v>
      </c>
      <c r="E115" s="11"/>
      <c r="H115" s="11"/>
      <c r="I115" t="s">
        <v>39</v>
      </c>
      <c r="J115" s="16">
        <f>IF(ISERROR(VLOOKUP(J113,Planillanotas,11,FALSE)),"",VLOOKUP(J113,Planillanotas,11,FALSE))</f>
        <v>4.3624999999999998</v>
      </c>
      <c r="K115" s="11"/>
    </row>
    <row r="116" spans="2:11" x14ac:dyDescent="0.25">
      <c r="B116" s="11"/>
      <c r="C116" t="s">
        <v>40</v>
      </c>
      <c r="D116" s="16">
        <f>IF(ISERROR(VLOOKUP(D113,Planillanotas,13,FALSE)),"",VLOOKUP(D113,Planillanotas,13,FALSE))</f>
        <v>3.9</v>
      </c>
      <c r="E116" s="11"/>
      <c r="H116" s="11"/>
      <c r="I116" t="s">
        <v>40</v>
      </c>
      <c r="J116" s="16">
        <f>IF(ISERROR(VLOOKUP(J113,Planillanotas,13,FALSE)),"",VLOOKUP(J113,Planillanotas,13,FALSE))</f>
        <v>0</v>
      </c>
      <c r="K116" s="11"/>
    </row>
    <row r="117" spans="2:11" x14ac:dyDescent="0.25">
      <c r="B117" s="11"/>
      <c r="C117" t="s">
        <v>53</v>
      </c>
      <c r="D117" s="16">
        <f>IF(ISERROR(VLOOKUP(D113,Planillanotas,15,FALSE)),"",VLOOKUP(D113,Planillanotas,15,FALSE))</f>
        <v>3.6</v>
      </c>
      <c r="E117" s="11"/>
      <c r="H117" s="11"/>
      <c r="I117" t="s">
        <v>53</v>
      </c>
      <c r="J117" s="16">
        <f>IF(ISERROR(VLOOKUP(J113,Planillanotas,15,FALSE)),"",VLOOKUP(J113,Planillanotas,15,FALSE))</f>
        <v>3.1</v>
      </c>
      <c r="K117" s="11"/>
    </row>
    <row r="118" spans="2:11" x14ac:dyDescent="0.25">
      <c r="B118" s="11"/>
      <c r="C118" t="s">
        <v>41</v>
      </c>
      <c r="D118" s="16">
        <f>IF(ISERROR(VLOOKUP(D113,Planillanotas,21,FALSE)),"",VLOOKUP(D113,Planillanotas,21,FALSE))</f>
        <v>4.4000000000000004</v>
      </c>
      <c r="E118" s="11"/>
      <c r="H118" s="11"/>
      <c r="I118" t="s">
        <v>41</v>
      </c>
      <c r="J118" s="16">
        <f>IF(ISERROR(VLOOKUP(J113,Planillanotas,21,FALSE)),"",VLOOKUP(J113,Planillanotas,21,FALSE))</f>
        <v>4.1500000000000004</v>
      </c>
      <c r="K118" s="11"/>
    </row>
    <row r="119" spans="2:11" x14ac:dyDescent="0.25">
      <c r="B119" s="11"/>
      <c r="C119" t="s">
        <v>42</v>
      </c>
      <c r="D119" s="16">
        <f>IF(ISERROR(VLOOKUP(D113,Planillanotas,22,FALSE)),"",VLOOKUP(D113,Planillanotas,22,FALSE))</f>
        <v>3</v>
      </c>
      <c r="E119" s="11"/>
      <c r="H119" s="11"/>
      <c r="I119" t="s">
        <v>42</v>
      </c>
      <c r="J119" s="16">
        <f>IF(ISERROR(VLOOKUP(J113,Planillanotas,22,FALSE)),"",VLOOKUP(J113,Planillanotas,22,FALSE))</f>
        <v>4</v>
      </c>
      <c r="K119" s="11"/>
    </row>
    <row r="120" spans="2:11" x14ac:dyDescent="0.25">
      <c r="B120" s="11"/>
      <c r="C120" t="s">
        <v>43</v>
      </c>
      <c r="D120" s="16">
        <f>IF(ISERROR(VLOOKUP(D113,Planillanotas,24,FALSE)),"",VLOOKUP(D113,Planillanotas,24,FALSE))</f>
        <v>4.03</v>
      </c>
      <c r="E120" s="11"/>
      <c r="H120" s="11"/>
      <c r="I120" t="s">
        <v>43</v>
      </c>
      <c r="J120" s="16">
        <f>IF(ISERROR(VLOOKUP(J113,Planillanotas,24,FALSE)),"",VLOOKUP(J113,Planillanotas,24,FALSE))</f>
        <v>3.1587499999999999</v>
      </c>
      <c r="K120" s="11"/>
    </row>
    <row r="121" spans="2:11" x14ac:dyDescent="0.25">
      <c r="B121" s="11"/>
      <c r="E121" s="11"/>
      <c r="H121" s="11"/>
      <c r="K121" s="11"/>
    </row>
    <row r="122" spans="2:11" x14ac:dyDescent="0.25">
      <c r="B122" s="11"/>
      <c r="C122" s="11"/>
      <c r="D122" s="11"/>
      <c r="E122" s="11"/>
      <c r="H122" s="11"/>
      <c r="I122" s="11"/>
      <c r="J122" s="11"/>
      <c r="K122" s="11"/>
    </row>
    <row r="124" spans="2:11" x14ac:dyDescent="0.25">
      <c r="B124" s="11"/>
      <c r="C124" s="11"/>
      <c r="D124" s="11"/>
      <c r="E124" s="11"/>
      <c r="H124" s="11"/>
      <c r="I124" s="11"/>
      <c r="J124" s="11"/>
      <c r="K124" s="11"/>
    </row>
    <row r="125" spans="2:11" x14ac:dyDescent="0.25">
      <c r="B125" s="11"/>
      <c r="C125" s="60" t="s">
        <v>50</v>
      </c>
      <c r="D125" s="58" t="s">
        <v>56</v>
      </c>
      <c r="E125" s="11"/>
      <c r="H125" s="11"/>
      <c r="I125" s="60" t="s">
        <v>50</v>
      </c>
      <c r="J125" s="58" t="s">
        <v>56</v>
      </c>
      <c r="K125" s="11"/>
    </row>
    <row r="126" spans="2:11" x14ac:dyDescent="0.25">
      <c r="B126" s="11"/>
      <c r="C126" s="60"/>
      <c r="D126" s="58"/>
      <c r="E126" s="11"/>
      <c r="H126" s="11"/>
      <c r="I126" s="60"/>
      <c r="J126" s="58"/>
      <c r="K126" s="11"/>
    </row>
    <row r="127" spans="2:11" x14ac:dyDescent="0.25">
      <c r="B127" s="11"/>
      <c r="C127" s="60"/>
      <c r="D127" s="58"/>
      <c r="E127" s="11"/>
      <c r="H127" s="11"/>
      <c r="I127" s="60"/>
      <c r="J127" s="58"/>
      <c r="K127" s="11"/>
    </row>
    <row r="128" spans="2:11" x14ac:dyDescent="0.25">
      <c r="B128" s="11"/>
      <c r="C128" t="s">
        <v>37</v>
      </c>
      <c r="D128" s="45">
        <v>16</v>
      </c>
      <c r="E128" s="11"/>
      <c r="H128" s="11"/>
      <c r="I128" t="s">
        <v>37</v>
      </c>
      <c r="J128" s="45">
        <v>17</v>
      </c>
      <c r="K128" s="11"/>
    </row>
    <row r="129" spans="2:11" x14ac:dyDescent="0.25">
      <c r="B129" s="11"/>
      <c r="C129" t="s">
        <v>38</v>
      </c>
      <c r="D129" s="17" t="str">
        <f>IF(ISBLANK(D128),"",IF(ISERROR(VLOOKUP(D128,Planillanotas,2,FALSE)),"",VLOOKUP(D128,Planillanotas,2,FALSE)))</f>
        <v>LINA JARAMILLO</v>
      </c>
      <c r="E129" s="11"/>
      <c r="H129" s="11"/>
      <c r="I129" t="s">
        <v>38</v>
      </c>
      <c r="J129" s="17" t="str">
        <f>IF(ISBLANK(J128),"",IF(ISERROR(VLOOKUP(J128,Planillanotas,2,FALSE)),"",VLOOKUP(J128,Planillanotas,2,FALSE)))</f>
        <v>OSMAIRA VELEZ</v>
      </c>
      <c r="K129" s="11"/>
    </row>
    <row r="130" spans="2:11" x14ac:dyDescent="0.25">
      <c r="B130" s="11"/>
      <c r="C130" t="s">
        <v>39</v>
      </c>
      <c r="D130" s="16">
        <f>IF(ISERROR(VLOOKUP(D128,Planillanotas,11,FALSE)),"",VLOOKUP(D128,Planillanotas,11,FALSE))</f>
        <v>4.1124999999999998</v>
      </c>
      <c r="E130" s="11"/>
      <c r="H130" s="11"/>
      <c r="I130" t="s">
        <v>39</v>
      </c>
      <c r="J130" s="16">
        <f>IF(ISERROR(VLOOKUP(J128,Planillanotas,11,FALSE)),"",VLOOKUP(J128,Planillanotas,11,FALSE))</f>
        <v>4.375</v>
      </c>
      <c r="K130" s="11"/>
    </row>
    <row r="131" spans="2:11" x14ac:dyDescent="0.25">
      <c r="B131" s="11"/>
      <c r="C131" t="s">
        <v>40</v>
      </c>
      <c r="D131" s="16">
        <f>IF(ISERROR(VLOOKUP(D128,Planillanotas,13,FALSE)),"",VLOOKUP(D128,Planillanotas,13,FALSE))</f>
        <v>4.8</v>
      </c>
      <c r="E131" s="11"/>
      <c r="H131" s="11"/>
      <c r="I131" t="s">
        <v>40</v>
      </c>
      <c r="J131" s="16">
        <f>IF(ISERROR(VLOOKUP(J128,Planillanotas,13,FALSE)),"",VLOOKUP(J128,Planillanotas,13,FALSE))</f>
        <v>3.7</v>
      </c>
      <c r="K131" s="11"/>
    </row>
    <row r="132" spans="2:11" x14ac:dyDescent="0.25">
      <c r="B132" s="11"/>
      <c r="C132" t="s">
        <v>53</v>
      </c>
      <c r="D132" s="16">
        <f>IF(ISERROR(VLOOKUP(D128,Planillanotas,15,FALSE)),"",VLOOKUP(D128,Planillanotas,15,FALSE))</f>
        <v>3.7</v>
      </c>
      <c r="E132" s="11"/>
      <c r="H132" s="11"/>
      <c r="I132" t="s">
        <v>53</v>
      </c>
      <c r="J132" s="16">
        <f>IF(ISERROR(VLOOKUP(J128,Planillanotas,15,FALSE)),"",VLOOKUP(J128,Planillanotas,15,FALSE))</f>
        <v>4.5</v>
      </c>
      <c r="K132" s="11"/>
    </row>
    <row r="133" spans="2:11" x14ac:dyDescent="0.25">
      <c r="B133" s="11"/>
      <c r="C133" t="s">
        <v>41</v>
      </c>
      <c r="D133" s="16">
        <f>IF(ISERROR(VLOOKUP(D128,Planillanotas,21,FALSE)),"",VLOOKUP(D128,Planillanotas,21,FALSE))</f>
        <v>3.7</v>
      </c>
      <c r="E133" s="11"/>
      <c r="H133" s="11"/>
      <c r="I133" t="s">
        <v>41</v>
      </c>
      <c r="J133" s="16">
        <f>IF(ISERROR(VLOOKUP(J128,Planillanotas,21,FALSE)),"",VLOOKUP(J128,Planillanotas,21,FALSE))</f>
        <v>4.3</v>
      </c>
      <c r="K133" s="11"/>
    </row>
    <row r="134" spans="2:11" x14ac:dyDescent="0.25">
      <c r="B134" s="11"/>
      <c r="C134" t="s">
        <v>42</v>
      </c>
      <c r="D134" s="16">
        <f>IF(ISERROR(VLOOKUP(D128,Planillanotas,22,FALSE)),"",VLOOKUP(D128,Planillanotas,22,FALSE))</f>
        <v>3.5</v>
      </c>
      <c r="E134" s="11"/>
      <c r="H134" s="11"/>
      <c r="I134" t="s">
        <v>42</v>
      </c>
      <c r="J134" s="16">
        <f>IF(ISERROR(VLOOKUP(J128,Planillanotas,22,FALSE)),"",VLOOKUP(J128,Planillanotas,22,FALSE))</f>
        <v>4.5</v>
      </c>
      <c r="K134" s="11"/>
    </row>
    <row r="135" spans="2:11" x14ac:dyDescent="0.25">
      <c r="B135" s="11"/>
      <c r="C135" t="s">
        <v>43</v>
      </c>
      <c r="D135" s="16">
        <f>IF(ISERROR(VLOOKUP(D128,Planillanotas,24,FALSE)),"",VLOOKUP(D128,Planillanotas,24,FALSE))</f>
        <v>4.0237499999999997</v>
      </c>
      <c r="E135" s="11"/>
      <c r="H135" s="11"/>
      <c r="I135" t="s">
        <v>43</v>
      </c>
      <c r="J135" s="16">
        <f>IF(ISERROR(VLOOKUP(J128,Planillanotas,24,FALSE)),"",VLOOKUP(J128,Planillanotas,24,FALSE))</f>
        <v>4.2625000000000002</v>
      </c>
      <c r="K135" s="11"/>
    </row>
    <row r="136" spans="2:11" x14ac:dyDescent="0.25">
      <c r="B136" s="11"/>
      <c r="E136" s="11"/>
      <c r="H136" s="11"/>
      <c r="K136" s="11"/>
    </row>
    <row r="137" spans="2:11" x14ac:dyDescent="0.25">
      <c r="B137" s="11"/>
      <c r="C137" s="11"/>
      <c r="D137" s="11"/>
      <c r="E137" s="11"/>
      <c r="H137" s="11"/>
      <c r="I137" s="11"/>
      <c r="J137" s="11"/>
      <c r="K137" s="11"/>
    </row>
    <row r="139" spans="2:11" x14ac:dyDescent="0.25">
      <c r="B139" s="11"/>
      <c r="C139" s="11"/>
      <c r="D139" s="11"/>
      <c r="E139" s="11"/>
      <c r="H139" s="11"/>
      <c r="I139" s="11"/>
      <c r="J139" s="11"/>
      <c r="K139" s="11"/>
    </row>
    <row r="140" spans="2:11" x14ac:dyDescent="0.25">
      <c r="B140" s="11"/>
      <c r="C140" s="60" t="s">
        <v>50</v>
      </c>
      <c r="D140" s="58" t="s">
        <v>56</v>
      </c>
      <c r="E140" s="11"/>
      <c r="H140" s="11"/>
      <c r="I140" s="60" t="s">
        <v>50</v>
      </c>
      <c r="J140" s="58" t="s">
        <v>56</v>
      </c>
      <c r="K140" s="11"/>
    </row>
    <row r="141" spans="2:11" x14ac:dyDescent="0.25">
      <c r="B141" s="11"/>
      <c r="C141" s="60"/>
      <c r="D141" s="58"/>
      <c r="E141" s="11"/>
      <c r="H141" s="11"/>
      <c r="I141" s="60"/>
      <c r="J141" s="58"/>
      <c r="K141" s="11"/>
    </row>
    <row r="142" spans="2:11" x14ac:dyDescent="0.25">
      <c r="B142" s="11"/>
      <c r="C142" s="60"/>
      <c r="D142" s="58"/>
      <c r="E142" s="11"/>
      <c r="H142" s="11"/>
      <c r="I142" s="60"/>
      <c r="J142" s="58"/>
      <c r="K142" s="11"/>
    </row>
    <row r="143" spans="2:11" x14ac:dyDescent="0.25">
      <c r="B143" s="11"/>
      <c r="C143" t="s">
        <v>37</v>
      </c>
      <c r="D143" s="45">
        <v>18</v>
      </c>
      <c r="E143" s="11"/>
      <c r="H143" s="11"/>
      <c r="I143" t="s">
        <v>37</v>
      </c>
      <c r="J143" s="45">
        <v>19</v>
      </c>
      <c r="K143" s="11"/>
    </row>
    <row r="144" spans="2:11" x14ac:dyDescent="0.25">
      <c r="B144" s="11"/>
      <c r="C144" t="s">
        <v>38</v>
      </c>
      <c r="D144" s="17" t="str">
        <f>IF(ISBLANK(D143),"",IF(ISERROR(VLOOKUP(D143,Planillanotas,2,FALSE)),"",VLOOKUP(D143,Planillanotas,2,FALSE)))</f>
        <v>PABLO GOMEZ</v>
      </c>
      <c r="E144" s="11"/>
      <c r="H144" s="11"/>
      <c r="I144" t="s">
        <v>38</v>
      </c>
      <c r="J144" s="17" t="str">
        <f>IF(ISBLANK(J143),"",IF(ISERROR(VLOOKUP(J143,Planillanotas,2,FALSE)),"",VLOOKUP(J143,Planillanotas,2,FALSE)))</f>
        <v>ROBINSON VARGAS</v>
      </c>
      <c r="K144" s="11"/>
    </row>
    <row r="145" spans="2:11" x14ac:dyDescent="0.25">
      <c r="B145" s="11"/>
      <c r="C145" t="s">
        <v>39</v>
      </c>
      <c r="D145" s="16">
        <f>IF(ISERROR(VLOOKUP(D143,Planillanotas,11,FALSE)),"",VLOOKUP(D143,Planillanotas,11,FALSE))</f>
        <v>3.8124999999999996</v>
      </c>
      <c r="E145" s="11"/>
      <c r="H145" s="11"/>
      <c r="I145" t="s">
        <v>39</v>
      </c>
      <c r="J145" s="16">
        <f>IF(ISERROR(VLOOKUP(J143,Planillanotas,11,FALSE)),"",VLOOKUP(J143,Planillanotas,11,FALSE))</f>
        <v>4.625</v>
      </c>
      <c r="K145" s="11"/>
    </row>
    <row r="146" spans="2:11" x14ac:dyDescent="0.25">
      <c r="B146" s="11"/>
      <c r="C146" t="s">
        <v>40</v>
      </c>
      <c r="D146" s="16">
        <f>IF(ISERROR(VLOOKUP(D143,Planillanotas,13,FALSE)),"",VLOOKUP(D143,Planillanotas,13,FALSE))</f>
        <v>3.8</v>
      </c>
      <c r="E146" s="11"/>
      <c r="H146" s="11"/>
      <c r="I146" t="s">
        <v>40</v>
      </c>
      <c r="J146" s="16">
        <f>IF(ISERROR(VLOOKUP(J143,Planillanotas,13,FALSE)),"",VLOOKUP(J143,Planillanotas,13,FALSE))</f>
        <v>3.5</v>
      </c>
      <c r="K146" s="11"/>
    </row>
    <row r="147" spans="2:11" x14ac:dyDescent="0.25">
      <c r="B147" s="11"/>
      <c r="C147" t="s">
        <v>53</v>
      </c>
      <c r="D147" s="16">
        <f>IF(ISERROR(VLOOKUP(D143,Planillanotas,15,FALSE)),"",VLOOKUP(D143,Planillanotas,15,FALSE))</f>
        <v>5</v>
      </c>
      <c r="E147" s="11"/>
      <c r="H147" s="11"/>
      <c r="I147" t="s">
        <v>53</v>
      </c>
      <c r="J147" s="16">
        <f>IF(ISERROR(VLOOKUP(J143,Planillanotas,15,FALSE)),"",VLOOKUP(J143,Planillanotas,15,FALSE))</f>
        <v>5</v>
      </c>
      <c r="K147" s="11"/>
    </row>
    <row r="148" spans="2:11" x14ac:dyDescent="0.25">
      <c r="B148" s="11"/>
      <c r="C148" t="s">
        <v>41</v>
      </c>
      <c r="D148" s="16">
        <f>IF(ISERROR(VLOOKUP(D143,Planillanotas,21,FALSE)),"",VLOOKUP(D143,Planillanotas,21,FALSE))</f>
        <v>4.4000000000000004</v>
      </c>
      <c r="E148" s="11"/>
      <c r="H148" s="11"/>
      <c r="I148" t="s">
        <v>41</v>
      </c>
      <c r="J148" s="16">
        <f>IF(ISERROR(VLOOKUP(J143,Planillanotas,21,FALSE)),"",VLOOKUP(J143,Planillanotas,21,FALSE))</f>
        <v>4</v>
      </c>
      <c r="K148" s="11"/>
    </row>
    <row r="149" spans="2:11" x14ac:dyDescent="0.25">
      <c r="B149" s="11"/>
      <c r="C149" t="s">
        <v>42</v>
      </c>
      <c r="D149" s="16">
        <f>IF(ISERROR(VLOOKUP(D143,Planillanotas,22,FALSE)),"",VLOOKUP(D143,Planillanotas,22,FALSE))</f>
        <v>4.5</v>
      </c>
      <c r="E149" s="11"/>
      <c r="H149" s="11"/>
      <c r="I149" t="s">
        <v>42</v>
      </c>
      <c r="J149" s="16">
        <f>IF(ISERROR(VLOOKUP(J143,Planillanotas,22,FALSE)),"",VLOOKUP(J143,Planillanotas,22,FALSE))</f>
        <v>4.5</v>
      </c>
      <c r="K149" s="11"/>
    </row>
    <row r="150" spans="2:11" x14ac:dyDescent="0.25">
      <c r="B150" s="11"/>
      <c r="C150" t="s">
        <v>43</v>
      </c>
      <c r="D150" s="16">
        <f>IF(ISERROR(VLOOKUP(D143,Planillanotas,24,FALSE)),"",VLOOKUP(D143,Planillanotas,24,FALSE))</f>
        <v>4.2337499999999997</v>
      </c>
      <c r="E150" s="11"/>
      <c r="H150" s="11"/>
      <c r="I150" t="s">
        <v>43</v>
      </c>
      <c r="J150" s="16">
        <f>IF(ISERROR(VLOOKUP(J143,Planillanotas,24,FALSE)),"",VLOOKUP(J143,Planillanotas,24,FALSE))</f>
        <v>4.3374999999999995</v>
      </c>
      <c r="K150" s="11"/>
    </row>
    <row r="151" spans="2:11" x14ac:dyDescent="0.25">
      <c r="B151" s="11"/>
      <c r="E151" s="11"/>
      <c r="H151" s="11"/>
      <c r="K151" s="11"/>
    </row>
    <row r="152" spans="2:11" x14ac:dyDescent="0.25">
      <c r="B152" s="11"/>
      <c r="C152" s="11"/>
      <c r="D152" s="11"/>
      <c r="E152" s="11"/>
      <c r="H152" s="11"/>
      <c r="I152" s="11"/>
      <c r="J152" s="11"/>
      <c r="K152" s="11"/>
    </row>
    <row r="154" spans="2:11" x14ac:dyDescent="0.25">
      <c r="B154" s="11"/>
      <c r="C154" s="11"/>
      <c r="D154" s="11"/>
      <c r="E154" s="11"/>
    </row>
    <row r="155" spans="2:11" x14ac:dyDescent="0.25">
      <c r="B155" s="11"/>
      <c r="C155" s="60" t="s">
        <v>50</v>
      </c>
      <c r="D155" s="58" t="s">
        <v>56</v>
      </c>
      <c r="E155" s="11"/>
    </row>
    <row r="156" spans="2:11" x14ac:dyDescent="0.25">
      <c r="B156" s="11"/>
      <c r="C156" s="60"/>
      <c r="D156" s="58"/>
      <c r="E156" s="11"/>
    </row>
    <row r="157" spans="2:11" x14ac:dyDescent="0.25">
      <c r="B157" s="11"/>
      <c r="C157" s="60"/>
      <c r="D157" s="58"/>
      <c r="E157" s="11"/>
    </row>
    <row r="158" spans="2:11" x14ac:dyDescent="0.25">
      <c r="B158" s="11"/>
      <c r="C158" t="s">
        <v>37</v>
      </c>
      <c r="D158" s="45">
        <v>20</v>
      </c>
      <c r="E158" s="11"/>
    </row>
    <row r="159" spans="2:11" x14ac:dyDescent="0.25">
      <c r="B159" s="11"/>
      <c r="C159" t="s">
        <v>38</v>
      </c>
      <c r="D159" s="17" t="str">
        <f>IF(ISBLANK(D158),"",IF(ISERROR(VLOOKUP(D158,Planillanotas,2,FALSE)),"",VLOOKUP(D158,Planillanotas,2,FALSE)))</f>
        <v>SANDRA MONTOYA</v>
      </c>
      <c r="E159" s="11"/>
    </row>
    <row r="160" spans="2:11" x14ac:dyDescent="0.25">
      <c r="B160" s="11"/>
      <c r="C160" t="s">
        <v>39</v>
      </c>
      <c r="D160" s="16">
        <f>IF(ISERROR(VLOOKUP(D158,Planillanotas,11,FALSE)),"",VLOOKUP(D158,Planillanotas,11,FALSE))</f>
        <v>4.2125000000000004</v>
      </c>
      <c r="E160" s="11"/>
    </row>
    <row r="161" spans="2:5" x14ac:dyDescent="0.25">
      <c r="B161" s="11"/>
      <c r="C161" t="s">
        <v>40</v>
      </c>
      <c r="D161" s="16">
        <f>IF(ISERROR(VLOOKUP(D158,Planillanotas,13,FALSE)),"",VLOOKUP(D158,Planillanotas,13,FALSE))</f>
        <v>4</v>
      </c>
      <c r="E161" s="11"/>
    </row>
    <row r="162" spans="2:5" x14ac:dyDescent="0.25">
      <c r="B162" s="11"/>
      <c r="C162" t="s">
        <v>53</v>
      </c>
      <c r="D162" s="16">
        <f>IF(ISERROR(VLOOKUP(D158,Planillanotas,15,FALSE)),"",VLOOKUP(D158,Planillanotas,15,FALSE))</f>
        <v>5</v>
      </c>
      <c r="E162" s="11"/>
    </row>
    <row r="163" spans="2:5" x14ac:dyDescent="0.25">
      <c r="B163" s="11"/>
      <c r="C163" t="s">
        <v>41</v>
      </c>
      <c r="D163" s="16">
        <f>IF(ISERROR(VLOOKUP(D158,Planillanotas,21,FALSE)),"",VLOOKUP(D158,Planillanotas,21,FALSE))</f>
        <v>3.95</v>
      </c>
      <c r="E163" s="11"/>
    </row>
    <row r="164" spans="2:5" x14ac:dyDescent="0.25">
      <c r="B164" s="11"/>
      <c r="C164" t="s">
        <v>42</v>
      </c>
      <c r="D164" s="16">
        <f>IF(ISERROR(VLOOKUP(D158,Planillanotas,22,FALSE)),"",VLOOKUP(D158,Planillanotas,22,FALSE))</f>
        <v>3.5</v>
      </c>
      <c r="E164" s="11"/>
    </row>
    <row r="165" spans="2:5" x14ac:dyDescent="0.25">
      <c r="B165" s="11"/>
      <c r="C165" t="s">
        <v>43</v>
      </c>
      <c r="D165" s="16">
        <f>IF(ISERROR(VLOOKUP(D158,Planillanotas,24,FALSE)),"",VLOOKUP(D158,Planillanotas,24,FALSE))</f>
        <v>4.2037500000000003</v>
      </c>
      <c r="E165" s="11"/>
    </row>
    <row r="166" spans="2:5" x14ac:dyDescent="0.25">
      <c r="B166" s="11"/>
      <c r="E166" s="11"/>
    </row>
    <row r="167" spans="2:5" x14ac:dyDescent="0.25">
      <c r="B167" s="11"/>
      <c r="C167" s="11"/>
      <c r="D167" s="11"/>
      <c r="E167" s="11"/>
    </row>
  </sheetData>
  <mergeCells count="41">
    <mergeCell ref="I35:I37"/>
    <mergeCell ref="J35:J37"/>
    <mergeCell ref="I50:I52"/>
    <mergeCell ref="J50:J52"/>
    <mergeCell ref="I140:I142"/>
    <mergeCell ref="J140:J142"/>
    <mergeCell ref="J95:J97"/>
    <mergeCell ref="I110:I112"/>
    <mergeCell ref="J110:J112"/>
    <mergeCell ref="I125:I127"/>
    <mergeCell ref="J125:J127"/>
    <mergeCell ref="I65:I67"/>
    <mergeCell ref="J65:J67"/>
    <mergeCell ref="I80:I82"/>
    <mergeCell ref="J80:J82"/>
    <mergeCell ref="I95:I97"/>
    <mergeCell ref="C125:C127"/>
    <mergeCell ref="D125:D127"/>
    <mergeCell ref="C140:C142"/>
    <mergeCell ref="D140:D142"/>
    <mergeCell ref="C155:C157"/>
    <mergeCell ref="D155:D157"/>
    <mergeCell ref="C80:C82"/>
    <mergeCell ref="D80:D82"/>
    <mergeCell ref="C95:C97"/>
    <mergeCell ref="D95:D97"/>
    <mergeCell ref="C110:C112"/>
    <mergeCell ref="D110:D112"/>
    <mergeCell ref="C35:C37"/>
    <mergeCell ref="D35:D37"/>
    <mergeCell ref="C50:C52"/>
    <mergeCell ref="D50:D52"/>
    <mergeCell ref="C65:C67"/>
    <mergeCell ref="D65:D67"/>
    <mergeCell ref="D3:D5"/>
    <mergeCell ref="H6:P11"/>
    <mergeCell ref="C3:C5"/>
    <mergeCell ref="C19:C21"/>
    <mergeCell ref="D19:D21"/>
    <mergeCell ref="J19:J21"/>
    <mergeCell ref="I19:I2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usuario</cp:lastModifiedBy>
  <cp:lastPrinted>2012-10-29T02:26:38Z</cp:lastPrinted>
  <dcterms:created xsi:type="dcterms:W3CDTF">2012-10-28T21:45:19Z</dcterms:created>
  <dcterms:modified xsi:type="dcterms:W3CDTF">2018-11-01T22:43:46Z</dcterms:modified>
</cp:coreProperties>
</file>